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6170" windowHeight="6600"/>
  </bookViews>
  <sheets>
    <sheet name="P hesapla" sheetId="1" r:id="rId1"/>
  </sheets>
  <calcPr calcId="144525"/>
</workbook>
</file>

<file path=xl/calcChain.xml><?xml version="1.0" encoding="utf-8"?>
<calcChain xmlns="http://schemas.openxmlformats.org/spreadsheetml/2006/main">
  <c r="L32" i="1" l="1"/>
  <c r="L31" i="1"/>
  <c r="L30" i="1"/>
  <c r="L29" i="1"/>
  <c r="L28" i="1"/>
  <c r="L27" i="1"/>
  <c r="L26" i="1"/>
  <c r="L25" i="1"/>
  <c r="L24" i="1"/>
  <c r="K17" i="1" l="1"/>
  <c r="K16" i="1"/>
  <c r="K15" i="1"/>
  <c r="K14" i="1"/>
  <c r="K13" i="1"/>
  <c r="K12" i="1"/>
  <c r="C18" i="1" l="1"/>
  <c r="D18" i="1" s="1"/>
  <c r="C19" i="1"/>
  <c r="D19" i="1" s="1"/>
  <c r="C20" i="1"/>
  <c r="D20" i="1" s="1"/>
  <c r="B5" i="1" l="1"/>
  <c r="I5" i="1"/>
  <c r="G18" i="1" s="1"/>
  <c r="H18" i="1" s="1"/>
  <c r="I18" i="1" s="1"/>
  <c r="C27" i="1"/>
  <c r="D27" i="1" s="1"/>
  <c r="C26" i="1"/>
  <c r="D26" i="1" s="1"/>
  <c r="C25" i="1"/>
  <c r="D25" i="1" s="1"/>
  <c r="G27" i="1" l="1"/>
  <c r="H27" i="1" s="1"/>
  <c r="I27" i="1" s="1"/>
  <c r="D10" i="1"/>
  <c r="G15" i="1" s="1"/>
  <c r="H15" i="1" s="1"/>
  <c r="I15" i="1" s="1"/>
  <c r="B10" i="1"/>
  <c r="C16" i="1"/>
  <c r="D16" i="1" s="1"/>
  <c r="C15" i="1"/>
  <c r="D15" i="1" s="1"/>
  <c r="C14" i="1"/>
  <c r="D14" i="1" s="1"/>
  <c r="C13" i="1"/>
  <c r="D13" i="1" s="1"/>
  <c r="G14" i="1" l="1"/>
  <c r="H14" i="1" s="1"/>
  <c r="I14" i="1" s="1"/>
  <c r="G24" i="1"/>
  <c r="H24" i="1" s="1"/>
  <c r="I24" i="1" s="1"/>
  <c r="C22" i="1" l="1"/>
  <c r="D22" i="1" s="1"/>
  <c r="C23" i="1"/>
  <c r="D23" i="1" s="1"/>
  <c r="I10" i="1" l="1"/>
  <c r="G10" i="1"/>
  <c r="G26" i="1" l="1"/>
  <c r="H26" i="1" s="1"/>
  <c r="I26" i="1" s="1"/>
  <c r="G25" i="1"/>
  <c r="H25" i="1" s="1"/>
  <c r="I25" i="1" s="1"/>
  <c r="G16" i="1"/>
  <c r="H16" i="1" s="1"/>
  <c r="I16" i="1" s="1"/>
  <c r="G17" i="1"/>
  <c r="H17" i="1" s="1"/>
  <c r="I17" i="1" s="1"/>
</calcChain>
</file>

<file path=xl/sharedStrings.xml><?xml version="1.0" encoding="utf-8"?>
<sst xmlns="http://schemas.openxmlformats.org/spreadsheetml/2006/main" count="90" uniqueCount="68">
  <si>
    <t>YGS NETLERİNİZ</t>
  </si>
  <si>
    <t>Türkçe</t>
  </si>
  <si>
    <t>LYS NETLERİNİZ</t>
  </si>
  <si>
    <t>Ham Puan</t>
  </si>
  <si>
    <t>YGS - 1</t>
  </si>
  <si>
    <t>MF - 1</t>
  </si>
  <si>
    <t>YGS - 2</t>
  </si>
  <si>
    <t>MF - 2</t>
  </si>
  <si>
    <t>YGS - 3</t>
  </si>
  <si>
    <t>MF - 3</t>
  </si>
  <si>
    <t>YGS - 4</t>
  </si>
  <si>
    <t>MF - 4</t>
  </si>
  <si>
    <t>YGS - 5</t>
  </si>
  <si>
    <t>YGS - 6</t>
  </si>
  <si>
    <t>TM - 1</t>
  </si>
  <si>
    <t>TM - 2</t>
  </si>
  <si>
    <t>TM - 3</t>
  </si>
  <si>
    <t>TS - 1</t>
  </si>
  <si>
    <t>TS - 2</t>
  </si>
  <si>
    <t>Puan Türü</t>
  </si>
  <si>
    <t>LYS-2</t>
  </si>
  <si>
    <t>LYS-1</t>
  </si>
  <si>
    <t>LYS-3</t>
  </si>
  <si>
    <t>LYS-4</t>
  </si>
  <si>
    <t>Fizik
30</t>
  </si>
  <si>
    <t>Kimya
30</t>
  </si>
  <si>
    <t>Biyoloji
30</t>
  </si>
  <si>
    <t>Matematik
50</t>
  </si>
  <si>
    <t>Geometri
30</t>
  </si>
  <si>
    <t>Edebiyat
56</t>
  </si>
  <si>
    <t>Coğrafya
24</t>
  </si>
  <si>
    <t>Felsefe
32</t>
  </si>
  <si>
    <t>Tarih
44</t>
  </si>
  <si>
    <t>Coğrafya-2
14</t>
  </si>
  <si>
    <t>Sosyal</t>
  </si>
  <si>
    <t>Matematik</t>
  </si>
  <si>
    <t>Fen</t>
  </si>
  <si>
    <t>Soru</t>
  </si>
  <si>
    <t>Net</t>
  </si>
  <si>
    <t>Tür</t>
  </si>
  <si>
    <t>Sayısal</t>
  </si>
  <si>
    <t>Sözel</t>
  </si>
  <si>
    <t>100 Sayısını Değiştirmeyin!</t>
  </si>
  <si>
    <t>Esit Agırlık</t>
  </si>
  <si>
    <t>DİL-1</t>
  </si>
  <si>
    <t>DİL-2</t>
  </si>
  <si>
    <t>DİL-3</t>
  </si>
  <si>
    <t>Dil</t>
  </si>
  <si>
    <t>LYS-5</t>
  </si>
  <si>
    <t>Yerlestirme</t>
  </si>
  <si>
    <t>Basarı 
Yüzden(%)</t>
  </si>
  <si>
    <t>Kaç Soruda 1 Net Yaptın?</t>
  </si>
  <si>
    <t>PUAN</t>
  </si>
  <si>
    <t>MF-1</t>
  </si>
  <si>
    <t>MF-2</t>
  </si>
  <si>
    <t>MF-3</t>
  </si>
  <si>
    <t>MF-4</t>
  </si>
  <si>
    <t>TM-1</t>
  </si>
  <si>
    <t>TM-2</t>
  </si>
  <si>
    <t>TM-3</t>
  </si>
  <si>
    <t>TS-1</t>
  </si>
  <si>
    <t>TS-2</t>
  </si>
  <si>
    <t>TÜR</t>
  </si>
  <si>
    <t>ORTALAMA
SIRALAMA</t>
  </si>
  <si>
    <r>
      <t xml:space="preserve">Sıralamalara Puanınızı Küsüratlı Girmeyin ve 5'in Katları Şeklinde Girin.     </t>
    </r>
    <r>
      <rPr>
        <i/>
        <sz val="10"/>
        <rFont val="Kozuka Gothic Pro M"/>
        <family val="2"/>
        <charset val="128"/>
      </rPr>
      <t>Örn; 385</t>
    </r>
  </si>
  <si>
    <r>
      <t xml:space="preserve">Girdiğiniz Puan Üst/Taban 5 Puanlık Ortalama Sıralamanızı Verir.     </t>
    </r>
    <r>
      <rPr>
        <i/>
        <sz val="10"/>
        <rFont val="Kozuka Gothic Pro M"/>
        <family val="2"/>
        <charset val="128"/>
      </rPr>
      <t>Örn; 59.318 / 62.476</t>
    </r>
  </si>
  <si>
    <r>
      <rPr>
        <sz val="10"/>
        <rFont val="Kozuka Gothic Pro M"/>
        <family val="2"/>
        <charset val="128"/>
      </rPr>
      <t xml:space="preserve">Örnekteki sıralama 385 puanın 5 Puan Üstü ve Tabanına göre sırasıdır.  </t>
    </r>
    <r>
      <rPr>
        <i/>
        <sz val="10"/>
        <rFont val="Kozuka Gothic Pro M"/>
        <family val="2"/>
        <charset val="128"/>
      </rPr>
      <t xml:space="preserve">   390 / 385</t>
    </r>
  </si>
  <si>
    <t>OBP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</si>
</sst>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F]0.00"/>
    <numFmt numFmtId="165" formatCode="0.000"/>
  </numFmts>
  <fonts count="17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sz val="10"/>
      <name val="Arial"/>
      <family val="2"/>
      <charset val="162"/>
    </font>
    <font>
      <u/>
      <sz val="11"/>
      <color theme="10"/>
      <name val="Calibri"/>
      <family val="2"/>
      <charset val="162"/>
      <scheme val="minor"/>
    </font>
    <font>
      <b/>
      <sz val="10"/>
      <name val="Gadugi"/>
      <family val="2"/>
    </font>
    <font>
      <b/>
      <sz val="10"/>
      <color theme="0"/>
      <name val="Gadugi"/>
      <family val="2"/>
    </font>
    <font>
      <b/>
      <sz val="11"/>
      <color theme="0"/>
      <name val="Gadugi"/>
      <family val="2"/>
    </font>
    <font>
      <sz val="10"/>
      <name val="Gadugi"/>
      <family val="2"/>
    </font>
    <font>
      <b/>
      <sz val="12"/>
      <color theme="0"/>
      <name val="Gadugi"/>
      <family val="2"/>
    </font>
    <font>
      <b/>
      <sz val="12"/>
      <color theme="0" tint="-4.9989318521683403E-2"/>
      <name val="Gadugi"/>
      <family val="2"/>
    </font>
    <font>
      <u/>
      <sz val="14"/>
      <color theme="10"/>
      <name val="Gadugi"/>
      <family val="2"/>
    </font>
    <font>
      <b/>
      <sz val="10"/>
      <color rgb="FFFF0000"/>
      <name val="Gadugi"/>
      <family val="2"/>
    </font>
    <font>
      <b/>
      <sz val="36"/>
      <color theme="0"/>
      <name val="Gadugi"/>
      <family val="2"/>
    </font>
    <font>
      <b/>
      <sz val="48"/>
      <color theme="1" tint="0.34998626667073579"/>
      <name val="Gadugi"/>
      <family val="2"/>
    </font>
    <font>
      <sz val="10"/>
      <name val="Kozuka Gothic Pro M"/>
      <family val="2"/>
      <charset val="128"/>
    </font>
    <font>
      <i/>
      <sz val="10"/>
      <name val="Kozuka Gothic Pro M"/>
      <family val="2"/>
      <charset val="128"/>
    </font>
  </fonts>
  <fills count="1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55E5B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AD060"/>
        <bgColor indexed="64"/>
      </patternFill>
    </fill>
    <fill>
      <patternFill patternType="solid">
        <fgColor rgb="FFF165BF"/>
        <bgColor indexed="64"/>
      </patternFill>
    </fill>
  </fills>
  <borders count="5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theme="1"/>
      </bottom>
      <diagonal/>
    </border>
    <border>
      <left/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/>
      <right/>
      <top style="double">
        <color theme="1"/>
      </top>
      <bottom style="double">
        <color indexed="64"/>
      </bottom>
      <diagonal/>
    </border>
    <border>
      <left/>
      <right style="double">
        <color theme="1"/>
      </right>
      <top style="double">
        <color theme="1"/>
      </top>
      <bottom style="double">
        <color indexed="64"/>
      </bottom>
      <diagonal/>
    </border>
    <border>
      <left/>
      <right style="double">
        <color theme="1"/>
      </right>
      <top/>
      <bottom/>
      <diagonal/>
    </border>
    <border>
      <left/>
      <right style="double">
        <color theme="1"/>
      </right>
      <top/>
      <bottom style="double">
        <color theme="1"/>
      </bottom>
      <diagonal/>
    </border>
    <border>
      <left style="double">
        <color theme="1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theme="1"/>
      </right>
      <top/>
      <bottom/>
      <diagonal/>
    </border>
    <border>
      <left style="double">
        <color theme="1"/>
      </left>
      <right style="thin">
        <color theme="1"/>
      </right>
      <top style="double">
        <color theme="1"/>
      </top>
      <bottom style="double">
        <color theme="1"/>
      </bottom>
      <diagonal/>
    </border>
    <border>
      <left style="double">
        <color theme="1"/>
      </left>
      <right style="thin">
        <color theme="1"/>
      </right>
      <top/>
      <bottom style="double">
        <color theme="1"/>
      </bottom>
      <diagonal/>
    </border>
    <border>
      <left style="thin">
        <color theme="1"/>
      </left>
      <right style="thin">
        <color theme="1"/>
      </right>
      <top style="double">
        <color theme="1"/>
      </top>
      <bottom style="double">
        <color theme="1"/>
      </bottom>
      <diagonal/>
    </border>
    <border>
      <left style="thin">
        <color theme="1"/>
      </left>
      <right style="thin">
        <color theme="1"/>
      </right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indexed="64"/>
      </top>
      <bottom style="double">
        <color indexed="64"/>
      </bottom>
      <diagonal/>
    </border>
    <border>
      <left/>
      <right style="double">
        <color theme="1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theme="1"/>
      </bottom>
      <diagonal/>
    </border>
    <border>
      <left/>
      <right style="double">
        <color theme="1"/>
      </right>
      <top style="double">
        <color indexed="64"/>
      </top>
      <bottom style="double">
        <color theme="1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/>
      <diagonal/>
    </border>
    <border>
      <left style="double">
        <color theme="1"/>
      </left>
      <right style="double">
        <color theme="1"/>
      </right>
      <top/>
      <bottom style="double">
        <color theme="1"/>
      </bottom>
      <diagonal/>
    </border>
    <border>
      <left style="double">
        <color theme="1"/>
      </left>
      <right style="double">
        <color theme="1"/>
      </right>
      <top/>
      <bottom/>
      <diagonal/>
    </border>
    <border>
      <left style="double">
        <color theme="1"/>
      </left>
      <right/>
      <top style="double">
        <color theme="1"/>
      </top>
      <bottom/>
      <diagonal/>
    </border>
    <border>
      <left/>
      <right style="double">
        <color theme="1"/>
      </right>
      <top style="double">
        <color theme="1"/>
      </top>
      <bottom/>
      <diagonal/>
    </border>
    <border>
      <left style="double">
        <color indexed="64"/>
      </left>
      <right style="double">
        <color theme="1"/>
      </right>
      <top/>
      <bottom style="double">
        <color indexed="64"/>
      </bottom>
      <diagonal/>
    </border>
    <border>
      <left style="double">
        <color theme="1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theme="1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theme="1"/>
      </top>
      <bottom/>
      <diagonal/>
    </border>
    <border>
      <left style="double">
        <color theme="1"/>
      </left>
      <right style="double">
        <color theme="1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theme="1"/>
      </left>
      <right style="double">
        <color theme="1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theme="1"/>
      </top>
      <bottom style="double">
        <color theme="1"/>
      </bottom>
      <diagonal/>
    </border>
    <border>
      <left style="double">
        <color theme="1"/>
      </left>
      <right/>
      <top/>
      <bottom style="double">
        <color theme="1"/>
      </bottom>
      <diagonal/>
    </border>
    <border>
      <left style="double">
        <color indexed="64"/>
      </left>
      <right style="double">
        <color theme="1"/>
      </right>
      <top/>
      <bottom style="double">
        <color theme="1"/>
      </bottom>
      <diagonal/>
    </border>
    <border>
      <left/>
      <right/>
      <top style="double">
        <color theme="1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theme="1"/>
      </right>
      <top style="double">
        <color indexed="64"/>
      </top>
      <bottom style="double">
        <color indexed="64"/>
      </bottom>
      <diagonal/>
    </border>
    <border>
      <left style="double">
        <color theme="1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theme="1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theme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theme="1"/>
      </bottom>
      <diagonal/>
    </border>
    <border>
      <left style="double">
        <color theme="1"/>
      </left>
      <right style="double">
        <color indexed="64"/>
      </right>
      <top style="double">
        <color theme="1"/>
      </top>
      <bottom style="double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98">
    <xf numFmtId="0" fontId="0" fillId="0" borderId="0" xfId="0"/>
    <xf numFmtId="0" fontId="6" fillId="8" borderId="3" xfId="1" applyFont="1" applyFill="1" applyBorder="1" applyAlignment="1">
      <alignment horizontal="center" vertical="center"/>
    </xf>
    <xf numFmtId="0" fontId="6" fillId="8" borderId="2" xfId="1" applyFont="1" applyFill="1" applyBorder="1" applyAlignment="1">
      <alignment horizontal="center" vertical="center"/>
    </xf>
    <xf numFmtId="0" fontId="6" fillId="11" borderId="1" xfId="1" applyFont="1" applyFill="1" applyBorder="1" applyAlignment="1">
      <alignment horizontal="center" vertical="center"/>
    </xf>
    <xf numFmtId="0" fontId="6" fillId="11" borderId="4" xfId="1" applyFont="1" applyFill="1" applyBorder="1" applyAlignment="1">
      <alignment horizontal="center" vertical="center"/>
    </xf>
    <xf numFmtId="0" fontId="6" fillId="9" borderId="1" xfId="1" applyFont="1" applyFill="1" applyBorder="1" applyAlignment="1">
      <alignment horizontal="center" vertical="center"/>
    </xf>
    <xf numFmtId="0" fontId="6" fillId="3" borderId="23" xfId="1" applyFont="1" applyFill="1" applyBorder="1" applyAlignment="1">
      <alignment horizontal="center" vertical="center" wrapText="1"/>
    </xf>
    <xf numFmtId="0" fontId="6" fillId="3" borderId="15" xfId="1" applyFont="1" applyFill="1" applyBorder="1" applyAlignment="1">
      <alignment horizontal="center" vertical="center" wrapText="1"/>
    </xf>
    <xf numFmtId="0" fontId="6" fillId="3" borderId="25" xfId="1" applyFont="1" applyFill="1" applyBorder="1" applyAlignment="1">
      <alignment horizontal="center" vertical="center" wrapText="1"/>
    </xf>
    <xf numFmtId="0" fontId="7" fillId="7" borderId="24" xfId="1" applyFont="1" applyFill="1" applyBorder="1" applyAlignment="1">
      <alignment horizontal="center" vertical="center"/>
    </xf>
    <xf numFmtId="0" fontId="7" fillId="7" borderId="20" xfId="1" applyFont="1" applyFill="1" applyBorder="1" applyAlignment="1">
      <alignment horizontal="center" vertical="center"/>
    </xf>
    <xf numFmtId="0" fontId="7" fillId="7" borderId="26" xfId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7" fillId="7" borderId="2" xfId="1" applyFont="1" applyFill="1" applyBorder="1" applyAlignment="1">
      <alignment horizontal="center" vertical="center"/>
    </xf>
    <xf numFmtId="0" fontId="7" fillId="7" borderId="7" xfId="1" applyFont="1" applyFill="1" applyBorder="1" applyAlignment="1">
      <alignment horizontal="center" vertical="center"/>
    </xf>
    <xf numFmtId="0" fontId="8" fillId="5" borderId="22" xfId="1" applyFont="1" applyFill="1" applyBorder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6" fillId="10" borderId="2" xfId="1" applyFont="1" applyFill="1" applyBorder="1" applyAlignment="1">
      <alignment horizontal="center" vertical="center"/>
    </xf>
    <xf numFmtId="0" fontId="6" fillId="10" borderId="4" xfId="1" applyFont="1" applyFill="1" applyBorder="1" applyAlignment="1">
      <alignment horizontal="center" vertical="center"/>
    </xf>
    <xf numFmtId="0" fontId="6" fillId="10" borderId="38" xfId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5" borderId="9" xfId="1" applyFont="1" applyFill="1" applyBorder="1" applyAlignment="1">
      <alignment horizontal="center" vertical="center"/>
    </xf>
    <xf numFmtId="0" fontId="6" fillId="10" borderId="1" xfId="1" applyFont="1" applyFill="1" applyBorder="1" applyAlignment="1">
      <alignment horizontal="center" vertical="center"/>
    </xf>
    <xf numFmtId="0" fontId="11" fillId="6" borderId="12" xfId="5" applyFont="1" applyFill="1" applyBorder="1" applyAlignment="1">
      <alignment vertical="center"/>
    </xf>
    <xf numFmtId="0" fontId="11" fillId="6" borderId="28" xfId="5" applyFont="1" applyFill="1" applyBorder="1" applyAlignment="1">
      <alignment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9" borderId="10" xfId="1" applyFont="1" applyFill="1" applyBorder="1" applyAlignment="1">
      <alignment horizontal="center" vertical="center"/>
    </xf>
    <xf numFmtId="0" fontId="6" fillId="10" borderId="3" xfId="1" applyFont="1" applyFill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5" borderId="4" xfId="1" applyFont="1" applyFill="1" applyBorder="1" applyAlignment="1">
      <alignment horizontal="center" vertical="center"/>
    </xf>
    <xf numFmtId="0" fontId="6" fillId="7" borderId="1" xfId="1" applyFont="1" applyFill="1" applyBorder="1" applyAlignment="1">
      <alignment horizontal="center" vertical="center"/>
    </xf>
    <xf numFmtId="0" fontId="6" fillId="14" borderId="2" xfId="1" applyFont="1" applyFill="1" applyBorder="1" applyAlignment="1">
      <alignment horizontal="center" vertical="center"/>
    </xf>
    <xf numFmtId="0" fontId="6" fillId="14" borderId="31" xfId="1" applyFont="1" applyFill="1" applyBorder="1" applyAlignment="1">
      <alignment horizontal="center" vertical="center"/>
    </xf>
    <xf numFmtId="0" fontId="6" fillId="14" borderId="7" xfId="1" applyFont="1" applyFill="1" applyBorder="1" applyAlignment="1">
      <alignment horizontal="center" vertical="center"/>
    </xf>
    <xf numFmtId="0" fontId="6" fillId="7" borderId="10" xfId="1" applyFont="1" applyFill="1" applyBorder="1" applyAlignment="1">
      <alignment horizontal="center" vertical="center"/>
    </xf>
    <xf numFmtId="0" fontId="6" fillId="7" borderId="4" xfId="1" applyFont="1" applyFill="1" applyBorder="1" applyAlignment="1">
      <alignment horizontal="center" vertical="center"/>
    </xf>
    <xf numFmtId="0" fontId="6" fillId="10" borderId="11" xfId="1" applyFont="1" applyFill="1" applyBorder="1" applyAlignment="1">
      <alignment horizontal="center" vertical="center"/>
    </xf>
    <xf numFmtId="0" fontId="6" fillId="4" borderId="7" xfId="1" applyFont="1" applyFill="1" applyBorder="1" applyAlignment="1">
      <alignment horizontal="center" vertical="center"/>
    </xf>
    <xf numFmtId="165" fontId="6" fillId="8" borderId="1" xfId="1" applyNumberFormat="1" applyFont="1" applyFill="1" applyBorder="1" applyAlignment="1">
      <alignment horizontal="center" vertical="center"/>
    </xf>
    <xf numFmtId="165" fontId="6" fillId="8" borderId="4" xfId="1" applyNumberFormat="1" applyFont="1" applyFill="1" applyBorder="1" applyAlignment="1">
      <alignment horizontal="center" vertical="center"/>
    </xf>
    <xf numFmtId="165" fontId="6" fillId="9" borderId="1" xfId="1" applyNumberFormat="1" applyFont="1" applyFill="1" applyBorder="1" applyAlignment="1">
      <alignment horizontal="center" vertical="center"/>
    </xf>
    <xf numFmtId="165" fontId="6" fillId="9" borderId="10" xfId="1" applyNumberFormat="1" applyFont="1" applyFill="1" applyBorder="1" applyAlignment="1">
      <alignment horizontal="center" vertical="center"/>
    </xf>
    <xf numFmtId="165" fontId="6" fillId="7" borderId="7" xfId="1" applyNumberFormat="1" applyFont="1" applyFill="1" applyBorder="1" applyAlignment="1">
      <alignment horizontal="center" vertical="center"/>
    </xf>
    <xf numFmtId="165" fontId="6" fillId="7" borderId="3" xfId="1" applyNumberFormat="1" applyFont="1" applyFill="1" applyBorder="1" applyAlignment="1">
      <alignment horizontal="center" vertical="center"/>
    </xf>
    <xf numFmtId="165" fontId="6" fillId="7" borderId="2" xfId="1" applyNumberFormat="1" applyFont="1" applyFill="1" applyBorder="1" applyAlignment="1">
      <alignment horizontal="center" vertical="center"/>
    </xf>
    <xf numFmtId="165" fontId="6" fillId="8" borderId="32" xfId="1" applyNumberFormat="1" applyFont="1" applyFill="1" applyBorder="1" applyAlignment="1">
      <alignment horizontal="center" vertical="center"/>
    </xf>
    <xf numFmtId="165" fontId="6" fillId="8" borderId="30" xfId="1" applyNumberFormat="1" applyFont="1" applyFill="1" applyBorder="1" applyAlignment="1">
      <alignment horizontal="center" vertical="center"/>
    </xf>
    <xf numFmtId="165" fontId="6" fillId="8" borderId="29" xfId="1" applyNumberFormat="1" applyFont="1" applyFill="1" applyBorder="1" applyAlignment="1">
      <alignment horizontal="center" vertical="center"/>
    </xf>
    <xf numFmtId="165" fontId="6" fillId="9" borderId="29" xfId="1" applyNumberFormat="1" applyFont="1" applyFill="1" applyBorder="1" applyAlignment="1">
      <alignment horizontal="center" vertical="center"/>
    </xf>
    <xf numFmtId="165" fontId="6" fillId="9" borderId="30" xfId="1" applyNumberFormat="1" applyFont="1" applyFill="1" applyBorder="1" applyAlignment="1">
      <alignment horizontal="center" vertical="center"/>
    </xf>
    <xf numFmtId="165" fontId="6" fillId="7" borderId="44" xfId="1" applyNumberFormat="1" applyFont="1" applyFill="1" applyBorder="1" applyAlignment="1">
      <alignment horizontal="center" vertical="center"/>
    </xf>
    <xf numFmtId="165" fontId="6" fillId="7" borderId="40" xfId="1" applyNumberFormat="1" applyFont="1" applyFill="1" applyBorder="1" applyAlignment="1">
      <alignment horizontal="center" vertical="center"/>
    </xf>
    <xf numFmtId="0" fontId="8" fillId="5" borderId="22" xfId="1" applyFont="1" applyFill="1" applyBorder="1" applyAlignment="1">
      <alignment horizontal="center" vertical="center"/>
    </xf>
    <xf numFmtId="0" fontId="6" fillId="3" borderId="46" xfId="1" applyFont="1" applyFill="1" applyBorder="1" applyAlignment="1">
      <alignment horizontal="center" vertical="center" wrapText="1"/>
    </xf>
    <xf numFmtId="0" fontId="7" fillId="7" borderId="31" xfId="1" applyFont="1" applyFill="1" applyBorder="1" applyAlignment="1">
      <alignment horizontal="center" vertical="center"/>
    </xf>
    <xf numFmtId="0" fontId="6" fillId="4" borderId="3" xfId="1" applyFont="1" applyFill="1" applyBorder="1" applyAlignment="1">
      <alignment horizontal="center" vertical="center"/>
    </xf>
    <xf numFmtId="0" fontId="7" fillId="15" borderId="10" xfId="1" applyFont="1" applyFill="1" applyBorder="1" applyAlignment="1">
      <alignment horizontal="center" vertical="center" wrapText="1"/>
    </xf>
    <xf numFmtId="0" fontId="7" fillId="15" borderId="1" xfId="1" applyFont="1" applyFill="1" applyBorder="1" applyAlignment="1">
      <alignment horizontal="center" vertical="center" wrapText="1"/>
    </xf>
    <xf numFmtId="0" fontId="7" fillId="15" borderId="4" xfId="1" applyFont="1" applyFill="1" applyBorder="1" applyAlignment="1">
      <alignment horizontal="center" vertical="center" wrapText="1"/>
    </xf>
    <xf numFmtId="165" fontId="6" fillId="7" borderId="1" xfId="1" applyNumberFormat="1" applyFont="1" applyFill="1" applyBorder="1" applyAlignment="1">
      <alignment horizontal="center" vertical="center"/>
    </xf>
    <xf numFmtId="0" fontId="5" fillId="5" borderId="11" xfId="1" applyFont="1" applyFill="1" applyBorder="1" applyAlignment="1">
      <alignment horizontal="left" vertical="center" indent="1"/>
    </xf>
    <xf numFmtId="0" fontId="5" fillId="5" borderId="6" xfId="1" applyFont="1" applyFill="1" applyBorder="1" applyAlignment="1">
      <alignment horizontal="center" vertical="center"/>
    </xf>
    <xf numFmtId="164" fontId="5" fillId="5" borderId="6" xfId="6" applyNumberFormat="1" applyFont="1" applyFill="1" applyBorder="1" applyAlignment="1">
      <alignment horizontal="center" vertical="center"/>
    </xf>
    <xf numFmtId="2" fontId="5" fillId="5" borderId="2" xfId="1" applyNumberFormat="1" applyFont="1" applyFill="1" applyBorder="1" applyAlignment="1">
      <alignment horizontal="center" vertical="center"/>
    </xf>
    <xf numFmtId="0" fontId="6" fillId="14" borderId="3" xfId="1" applyFont="1" applyFill="1" applyBorder="1" applyAlignment="1">
      <alignment horizontal="center" vertical="center"/>
    </xf>
    <xf numFmtId="0" fontId="6" fillId="14" borderId="49" xfId="1" applyFont="1" applyFill="1" applyBorder="1" applyAlignment="1">
      <alignment horizontal="center" vertical="center"/>
    </xf>
    <xf numFmtId="0" fontId="6" fillId="4" borderId="50" xfId="1" applyFont="1" applyFill="1" applyBorder="1" applyAlignment="1">
      <alignment vertical="center"/>
    </xf>
    <xf numFmtId="0" fontId="6" fillId="4" borderId="3" xfId="1" applyFont="1" applyFill="1" applyBorder="1" applyAlignment="1">
      <alignment vertical="center"/>
    </xf>
    <xf numFmtId="0" fontId="7" fillId="3" borderId="50" xfId="1" applyFont="1" applyFill="1" applyBorder="1" applyAlignment="1">
      <alignment horizontal="center" vertical="center" wrapText="1"/>
    </xf>
    <xf numFmtId="0" fontId="7" fillId="3" borderId="11" xfId="1" applyFont="1" applyFill="1" applyBorder="1" applyAlignment="1">
      <alignment horizontal="center" vertical="center" wrapText="1"/>
    </xf>
    <xf numFmtId="0" fontId="7" fillId="3" borderId="0" xfId="1" applyFont="1" applyFill="1" applyBorder="1" applyAlignment="1">
      <alignment horizontal="center" vertical="center" wrapText="1"/>
    </xf>
    <xf numFmtId="0" fontId="6" fillId="11" borderId="16" xfId="1" applyFont="1" applyFill="1" applyBorder="1" applyAlignment="1">
      <alignment horizontal="left" vertical="center" indent="1"/>
    </xf>
    <xf numFmtId="0" fontId="6" fillId="11" borderId="28" xfId="1" applyFont="1" applyFill="1" applyBorder="1" applyAlignment="1">
      <alignment horizontal="center" vertical="center"/>
    </xf>
    <xf numFmtId="164" fontId="6" fillId="11" borderId="15" xfId="6" applyNumberFormat="1" applyFont="1" applyFill="1" applyBorder="1" applyAlignment="1">
      <alignment horizontal="center" vertical="center"/>
    </xf>
    <xf numFmtId="2" fontId="6" fillId="11" borderId="15" xfId="1" applyNumberFormat="1" applyFont="1" applyFill="1" applyBorder="1" applyAlignment="1">
      <alignment horizontal="center" vertical="center"/>
    </xf>
    <xf numFmtId="0" fontId="6" fillId="11" borderId="36" xfId="1" applyFont="1" applyFill="1" applyBorder="1" applyAlignment="1">
      <alignment horizontal="left" vertical="center" indent="1"/>
    </xf>
    <xf numFmtId="0" fontId="6" fillId="11" borderId="33" xfId="1" applyFont="1" applyFill="1" applyBorder="1" applyAlignment="1">
      <alignment horizontal="center" vertical="center"/>
    </xf>
    <xf numFmtId="164" fontId="6" fillId="11" borderId="37" xfId="6" applyNumberFormat="1" applyFont="1" applyFill="1" applyBorder="1" applyAlignment="1">
      <alignment horizontal="center" vertical="center"/>
    </xf>
    <xf numFmtId="2" fontId="6" fillId="11" borderId="37" xfId="1" applyNumberFormat="1" applyFont="1" applyFill="1" applyBorder="1" applyAlignment="1">
      <alignment horizontal="center" vertical="center"/>
    </xf>
    <xf numFmtId="164" fontId="6" fillId="11" borderId="57" xfId="6" applyNumberFormat="1" applyFont="1" applyFill="1" applyBorder="1" applyAlignment="1">
      <alignment horizontal="center" vertical="center"/>
    </xf>
    <xf numFmtId="0" fontId="6" fillId="11" borderId="50" xfId="1" applyFont="1" applyFill="1" applyBorder="1" applyAlignment="1">
      <alignment horizontal="left" vertical="center" indent="1"/>
    </xf>
    <xf numFmtId="0" fontId="6" fillId="11" borderId="43" xfId="1" applyFont="1" applyFill="1" applyBorder="1" applyAlignment="1">
      <alignment horizontal="center" vertical="center"/>
    </xf>
    <xf numFmtId="164" fontId="6" fillId="11" borderId="29" xfId="6" applyNumberFormat="1" applyFont="1" applyFill="1" applyBorder="1" applyAlignment="1">
      <alignment horizontal="center" vertical="center"/>
    </xf>
    <xf numFmtId="2" fontId="6" fillId="11" borderId="29" xfId="1" applyNumberFormat="1" applyFont="1" applyFill="1" applyBorder="1" applyAlignment="1">
      <alignment horizontal="center" vertical="center"/>
    </xf>
    <xf numFmtId="0" fontId="6" fillId="11" borderId="43" xfId="1" applyFont="1" applyFill="1" applyBorder="1" applyAlignment="1">
      <alignment horizontal="left" vertical="center" indent="1"/>
    </xf>
    <xf numFmtId="2" fontId="6" fillId="11" borderId="46" xfId="1" applyNumberFormat="1" applyFont="1" applyFill="1" applyBorder="1" applyAlignment="1">
      <alignment horizontal="center" vertical="center"/>
    </xf>
    <xf numFmtId="0" fontId="6" fillId="11" borderId="21" xfId="1" applyFont="1" applyFill="1" applyBorder="1" applyAlignment="1">
      <alignment horizontal="left" vertical="center" indent="1"/>
    </xf>
    <xf numFmtId="0" fontId="6" fillId="11" borderId="37" xfId="1" applyFont="1" applyFill="1" applyBorder="1" applyAlignment="1">
      <alignment horizontal="center" vertical="center"/>
    </xf>
    <xf numFmtId="2" fontId="6" fillId="11" borderId="42" xfId="1" applyNumberFormat="1" applyFont="1" applyFill="1" applyBorder="1" applyAlignment="1">
      <alignment horizontal="center" vertical="center"/>
    </xf>
    <xf numFmtId="0" fontId="6" fillId="11" borderId="1" xfId="1" applyFont="1" applyFill="1" applyBorder="1" applyAlignment="1">
      <alignment horizontal="left" vertical="center" indent="1"/>
    </xf>
    <xf numFmtId="0" fontId="6" fillId="11" borderId="3" xfId="1" applyFont="1" applyFill="1" applyBorder="1" applyAlignment="1">
      <alignment horizontal="center" vertical="center"/>
    </xf>
    <xf numFmtId="164" fontId="6" fillId="11" borderId="1" xfId="6" applyNumberFormat="1" applyFont="1" applyFill="1" applyBorder="1" applyAlignment="1">
      <alignment horizontal="center" vertical="center"/>
    </xf>
    <xf numFmtId="2" fontId="6" fillId="11" borderId="1" xfId="1" applyNumberFormat="1" applyFont="1" applyFill="1" applyBorder="1" applyAlignment="1">
      <alignment horizontal="center" vertical="center"/>
    </xf>
    <xf numFmtId="0" fontId="6" fillId="11" borderId="2" xfId="1" applyFont="1" applyFill="1" applyBorder="1" applyAlignment="1">
      <alignment horizontal="left" vertical="center" indent="1"/>
    </xf>
    <xf numFmtId="0" fontId="6" fillId="11" borderId="2" xfId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6" fillId="17" borderId="1" xfId="1" applyFont="1" applyFill="1" applyBorder="1" applyAlignment="1">
      <alignment horizontal="center" vertical="center"/>
    </xf>
    <xf numFmtId="165" fontId="6" fillId="17" borderId="3" xfId="1" applyNumberFormat="1" applyFont="1" applyFill="1" applyBorder="1" applyAlignment="1">
      <alignment horizontal="center" vertical="center"/>
    </xf>
    <xf numFmtId="165" fontId="6" fillId="17" borderId="56" xfId="1" applyNumberFormat="1" applyFont="1" applyFill="1" applyBorder="1" applyAlignment="1">
      <alignment horizontal="center" vertical="center"/>
    </xf>
    <xf numFmtId="165" fontId="6" fillId="17" borderId="1" xfId="1" applyNumberFormat="1" applyFont="1" applyFill="1" applyBorder="1" applyAlignment="1">
      <alignment horizontal="center" vertical="center"/>
    </xf>
    <xf numFmtId="165" fontId="6" fillId="17" borderId="6" xfId="1" applyNumberFormat="1" applyFont="1" applyFill="1" applyBorder="1" applyAlignment="1">
      <alignment horizontal="center" vertical="center"/>
    </xf>
    <xf numFmtId="0" fontId="6" fillId="17" borderId="4" xfId="1" applyFont="1" applyFill="1" applyBorder="1" applyAlignment="1">
      <alignment horizontal="center" vertical="center"/>
    </xf>
    <xf numFmtId="165" fontId="6" fillId="17" borderId="2" xfId="1" applyNumberFormat="1" applyFont="1" applyFill="1" applyBorder="1" applyAlignment="1">
      <alignment horizontal="center" vertical="center"/>
    </xf>
    <xf numFmtId="165" fontId="6" fillId="17" borderId="27" xfId="1" applyNumberFormat="1" applyFont="1" applyFill="1" applyBorder="1" applyAlignment="1">
      <alignment horizontal="center" vertical="center"/>
    </xf>
    <xf numFmtId="0" fontId="7" fillId="15" borderId="7" xfId="1" applyFont="1" applyFill="1" applyBorder="1" applyAlignment="1">
      <alignment horizontal="center" vertical="center" wrapText="1"/>
    </xf>
    <xf numFmtId="0" fontId="7" fillId="15" borderId="3" xfId="1" applyFont="1" applyFill="1" applyBorder="1" applyAlignment="1">
      <alignment horizontal="center" vertical="center" wrapText="1"/>
    </xf>
    <xf numFmtId="0" fontId="7" fillId="3" borderId="55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7" fillId="3" borderId="10" xfId="1" applyFont="1" applyFill="1" applyBorder="1" applyAlignment="1">
      <alignment horizontal="center" vertical="center" wrapText="1"/>
    </xf>
    <xf numFmtId="0" fontId="6" fillId="4" borderId="55" xfId="1" applyFont="1" applyFill="1" applyBorder="1" applyAlignment="1">
      <alignment horizontal="center" vertical="center"/>
    </xf>
    <xf numFmtId="0" fontId="6" fillId="12" borderId="12" xfId="1" applyFont="1" applyFill="1" applyBorder="1" applyAlignment="1">
      <alignment horizontal="center" vertical="center"/>
    </xf>
    <xf numFmtId="0" fontId="6" fillId="12" borderId="8" xfId="1" applyFont="1" applyFill="1" applyBorder="1" applyAlignment="1">
      <alignment horizontal="center" vertical="center"/>
    </xf>
    <xf numFmtId="0" fontId="6" fillId="12" borderId="5" xfId="1" applyFont="1" applyFill="1" applyBorder="1" applyAlignment="1">
      <alignment horizontal="center" vertical="center"/>
    </xf>
    <xf numFmtId="0" fontId="8" fillId="5" borderId="50" xfId="1" applyFont="1" applyFill="1" applyBorder="1" applyAlignment="1">
      <alignment horizontal="center" vertical="center"/>
    </xf>
    <xf numFmtId="0" fontId="8" fillId="5" borderId="40" xfId="1" applyFont="1" applyFill="1" applyBorder="1" applyAlignment="1">
      <alignment horizontal="center" vertical="center"/>
    </xf>
    <xf numFmtId="0" fontId="8" fillId="5" borderId="3" xfId="1" applyFont="1" applyFill="1" applyBorder="1" applyAlignment="1">
      <alignment horizontal="center" vertical="center"/>
    </xf>
    <xf numFmtId="0" fontId="8" fillId="5" borderId="11" xfId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0" fontId="8" fillId="5" borderId="55" xfId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horizontal="center" vertical="center"/>
    </xf>
    <xf numFmtId="0" fontId="8" fillId="5" borderId="4" xfId="1" applyFont="1" applyFill="1" applyBorder="1" applyAlignment="1">
      <alignment horizontal="center" vertical="center"/>
    </xf>
    <xf numFmtId="0" fontId="5" fillId="5" borderId="12" xfId="1" applyFont="1" applyFill="1" applyBorder="1" applyAlignment="1">
      <alignment horizontal="center" vertical="center"/>
    </xf>
    <xf numFmtId="0" fontId="5" fillId="5" borderId="8" xfId="1" applyFont="1" applyFill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/>
    </xf>
    <xf numFmtId="0" fontId="15" fillId="5" borderId="9" xfId="1" applyFont="1" applyFill="1" applyBorder="1" applyAlignment="1">
      <alignment horizontal="left" vertical="center" indent="1"/>
    </xf>
    <xf numFmtId="0" fontId="15" fillId="5" borderId="0" xfId="1" applyFont="1" applyFill="1" applyBorder="1" applyAlignment="1">
      <alignment horizontal="left" vertical="center" indent="1"/>
    </xf>
    <xf numFmtId="0" fontId="15" fillId="5" borderId="7" xfId="1" applyFont="1" applyFill="1" applyBorder="1" applyAlignment="1">
      <alignment horizontal="left" vertical="center" indent="1"/>
    </xf>
    <xf numFmtId="0" fontId="16" fillId="5" borderId="9" xfId="1" applyFont="1" applyFill="1" applyBorder="1" applyAlignment="1">
      <alignment horizontal="left" vertical="center" indent="1"/>
    </xf>
    <xf numFmtId="0" fontId="16" fillId="5" borderId="0" xfId="1" applyFont="1" applyFill="1" applyBorder="1" applyAlignment="1">
      <alignment horizontal="left" vertical="center" indent="1"/>
    </xf>
    <xf numFmtId="0" fontId="16" fillId="5" borderId="7" xfId="1" applyFont="1" applyFill="1" applyBorder="1" applyAlignment="1">
      <alignment horizontal="left" vertical="center" indent="1"/>
    </xf>
    <xf numFmtId="0" fontId="14" fillId="16" borderId="12" xfId="1" applyFont="1" applyFill="1" applyBorder="1" applyAlignment="1">
      <alignment horizontal="center" vertical="center"/>
    </xf>
    <xf numFmtId="0" fontId="14" fillId="16" borderId="8" xfId="1" applyFont="1" applyFill="1" applyBorder="1" applyAlignment="1">
      <alignment horizontal="center" vertical="center"/>
    </xf>
    <xf numFmtId="0" fontId="14" fillId="16" borderId="5" xfId="1" applyFont="1" applyFill="1" applyBorder="1" applyAlignment="1">
      <alignment horizontal="center" vertical="center"/>
    </xf>
    <xf numFmtId="0" fontId="14" fillId="16" borderId="9" xfId="1" applyFont="1" applyFill="1" applyBorder="1" applyAlignment="1">
      <alignment horizontal="center" vertical="center"/>
    </xf>
    <xf numFmtId="0" fontId="14" fillId="16" borderId="0" xfId="1" applyFont="1" applyFill="1" applyBorder="1" applyAlignment="1">
      <alignment horizontal="center" vertical="center"/>
    </xf>
    <xf numFmtId="0" fontId="14" fillId="16" borderId="7" xfId="1" applyFont="1" applyFill="1" applyBorder="1" applyAlignment="1">
      <alignment horizontal="center" vertical="center"/>
    </xf>
    <xf numFmtId="0" fontId="14" fillId="16" borderId="11" xfId="1" applyFont="1" applyFill="1" applyBorder="1" applyAlignment="1">
      <alignment horizontal="center" vertical="center"/>
    </xf>
    <xf numFmtId="0" fontId="14" fillId="16" borderId="6" xfId="1" applyFont="1" applyFill="1" applyBorder="1" applyAlignment="1">
      <alignment horizontal="center" vertical="center"/>
    </xf>
    <xf numFmtId="0" fontId="14" fillId="16" borderId="2" xfId="1" applyFont="1" applyFill="1" applyBorder="1" applyAlignment="1">
      <alignment horizontal="center" vertical="center"/>
    </xf>
    <xf numFmtId="0" fontId="13" fillId="16" borderId="9" xfId="1" applyFont="1" applyFill="1" applyBorder="1" applyAlignment="1">
      <alignment horizontal="center" vertical="center"/>
    </xf>
    <xf numFmtId="0" fontId="13" fillId="16" borderId="0" xfId="1" applyFont="1" applyFill="1" applyBorder="1" applyAlignment="1">
      <alignment horizontal="center" vertical="center"/>
    </xf>
    <xf numFmtId="0" fontId="13" fillId="16" borderId="7" xfId="1" applyFont="1" applyFill="1" applyBorder="1" applyAlignment="1">
      <alignment horizontal="center" vertical="center"/>
    </xf>
    <xf numFmtId="0" fontId="13" fillId="16" borderId="11" xfId="1" applyFont="1" applyFill="1" applyBorder="1" applyAlignment="1">
      <alignment horizontal="center" vertical="center"/>
    </xf>
    <xf numFmtId="0" fontId="13" fillId="16" borderId="6" xfId="1" applyFont="1" applyFill="1" applyBorder="1" applyAlignment="1">
      <alignment horizontal="center" vertical="center"/>
    </xf>
    <xf numFmtId="0" fontId="13" fillId="16" borderId="2" xfId="1" applyFont="1" applyFill="1" applyBorder="1" applyAlignment="1">
      <alignment horizontal="center" vertical="center"/>
    </xf>
    <xf numFmtId="0" fontId="6" fillId="5" borderId="9" xfId="1" applyFont="1" applyFill="1" applyBorder="1" applyAlignment="1">
      <alignment horizontal="center" vertical="center"/>
    </xf>
    <xf numFmtId="0" fontId="6" fillId="5" borderId="0" xfId="1" applyFont="1" applyFill="1" applyBorder="1" applyAlignment="1">
      <alignment horizontal="center" vertical="center"/>
    </xf>
    <xf numFmtId="0" fontId="6" fillId="5" borderId="7" xfId="1" applyFont="1" applyFill="1" applyBorder="1" applyAlignment="1">
      <alignment horizontal="center" vertical="center"/>
    </xf>
    <xf numFmtId="0" fontId="6" fillId="5" borderId="11" xfId="1" applyFont="1" applyFill="1" applyBorder="1" applyAlignment="1">
      <alignment horizontal="center" vertical="center"/>
    </xf>
    <xf numFmtId="0" fontId="6" fillId="5" borderId="6" xfId="1" applyFont="1" applyFill="1" applyBorder="1" applyAlignment="1">
      <alignment horizontal="center" vertical="center"/>
    </xf>
    <xf numFmtId="0" fontId="6" fillId="5" borderId="2" xfId="1" applyFont="1" applyFill="1" applyBorder="1" applyAlignment="1">
      <alignment horizontal="center" vertical="center"/>
    </xf>
    <xf numFmtId="165" fontId="6" fillId="4" borderId="11" xfId="1" applyNumberFormat="1" applyFont="1" applyFill="1" applyBorder="1" applyAlignment="1">
      <alignment horizontal="center" vertical="center"/>
    </xf>
    <xf numFmtId="165" fontId="6" fillId="4" borderId="2" xfId="1" applyNumberFormat="1" applyFont="1" applyFill="1" applyBorder="1" applyAlignment="1">
      <alignment horizontal="center" vertical="center"/>
    </xf>
    <xf numFmtId="165" fontId="6" fillId="4" borderId="50" xfId="1" applyNumberFormat="1" applyFont="1" applyFill="1" applyBorder="1" applyAlignment="1">
      <alignment horizontal="center" vertical="center"/>
    </xf>
    <xf numFmtId="165" fontId="6" fillId="4" borderId="3" xfId="1" applyNumberFormat="1" applyFont="1" applyFill="1" applyBorder="1" applyAlignment="1">
      <alignment horizontal="center" vertical="center"/>
    </xf>
    <xf numFmtId="165" fontId="6" fillId="4" borderId="9" xfId="1" applyNumberFormat="1" applyFont="1" applyFill="1" applyBorder="1" applyAlignment="1">
      <alignment horizontal="center" vertical="center"/>
    </xf>
    <xf numFmtId="165" fontId="6" fillId="4" borderId="7" xfId="1" applyNumberFormat="1" applyFont="1" applyFill="1" applyBorder="1" applyAlignment="1">
      <alignment horizontal="center" vertical="center"/>
    </xf>
    <xf numFmtId="0" fontId="7" fillId="10" borderId="9" xfId="1" applyFont="1" applyFill="1" applyBorder="1" applyAlignment="1">
      <alignment horizontal="center" vertical="center" wrapText="1"/>
    </xf>
    <xf numFmtId="0" fontId="7" fillId="10" borderId="11" xfId="1" applyFont="1" applyFill="1" applyBorder="1" applyAlignment="1">
      <alignment horizontal="center" vertical="center" wrapText="1"/>
    </xf>
    <xf numFmtId="0" fontId="7" fillId="10" borderId="10" xfId="1" applyFont="1" applyFill="1" applyBorder="1" applyAlignment="1">
      <alignment horizontal="center" vertical="center" wrapText="1"/>
    </xf>
    <xf numFmtId="0" fontId="7" fillId="10" borderId="4" xfId="1" applyFont="1" applyFill="1" applyBorder="1" applyAlignment="1">
      <alignment horizontal="center" vertical="center" wrapText="1"/>
    </xf>
    <xf numFmtId="0" fontId="6" fillId="10" borderId="7" xfId="1" applyFont="1" applyFill="1" applyBorder="1" applyAlignment="1">
      <alignment horizontal="center" vertical="center" wrapText="1"/>
    </xf>
    <xf numFmtId="0" fontId="6" fillId="10" borderId="7" xfId="1" applyFont="1" applyFill="1" applyBorder="1" applyAlignment="1">
      <alignment horizontal="center" vertical="center"/>
    </xf>
    <xf numFmtId="0" fontId="12" fillId="2" borderId="15" xfId="1" applyFont="1" applyFill="1" applyBorder="1" applyAlignment="1">
      <alignment horizontal="center" vertical="center"/>
    </xf>
    <xf numFmtId="0" fontId="12" fillId="2" borderId="28" xfId="1" applyFont="1" applyFill="1" applyBorder="1" applyAlignment="1">
      <alignment horizontal="center" vertical="center"/>
    </xf>
    <xf numFmtId="0" fontId="12" fillId="2" borderId="16" xfId="1" applyFont="1" applyFill="1" applyBorder="1" applyAlignment="1">
      <alignment horizontal="center" vertical="center"/>
    </xf>
    <xf numFmtId="0" fontId="12" fillId="2" borderId="51" xfId="1" applyFont="1" applyFill="1" applyBorder="1" applyAlignment="1">
      <alignment horizontal="center" vertical="center"/>
    </xf>
    <xf numFmtId="0" fontId="12" fillId="2" borderId="52" xfId="1" applyFont="1" applyFill="1" applyBorder="1" applyAlignment="1">
      <alignment horizontal="center" vertical="center"/>
    </xf>
    <xf numFmtId="0" fontId="6" fillId="10" borderId="35" xfId="1" applyFont="1" applyFill="1" applyBorder="1" applyAlignment="1">
      <alignment horizontal="center" vertical="center"/>
    </xf>
    <xf numFmtId="0" fontId="6" fillId="10" borderId="34" xfId="1" applyFont="1" applyFill="1" applyBorder="1" applyAlignment="1">
      <alignment horizontal="center" vertical="center"/>
    </xf>
    <xf numFmtId="0" fontId="6" fillId="10" borderId="19" xfId="1" applyFont="1" applyFill="1" applyBorder="1" applyAlignment="1">
      <alignment horizontal="center" vertical="center" wrapText="1"/>
    </xf>
    <xf numFmtId="0" fontId="6" fillId="10" borderId="20" xfId="1" applyFont="1" applyFill="1" applyBorder="1" applyAlignment="1">
      <alignment horizontal="center" vertical="center" wrapText="1"/>
    </xf>
    <xf numFmtId="0" fontId="6" fillId="10" borderId="20" xfId="1" applyFont="1" applyFill="1" applyBorder="1" applyAlignment="1">
      <alignment horizontal="center" vertical="center"/>
    </xf>
    <xf numFmtId="0" fontId="6" fillId="10" borderId="45" xfId="1" applyFont="1" applyFill="1" applyBorder="1" applyAlignment="1">
      <alignment horizontal="center" vertical="center"/>
    </xf>
    <xf numFmtId="0" fontId="6" fillId="10" borderId="31" xfId="1" applyFont="1" applyFill="1" applyBorder="1" applyAlignment="1">
      <alignment horizontal="center" vertical="center"/>
    </xf>
    <xf numFmtId="0" fontId="6" fillId="10" borderId="22" xfId="1" applyFont="1" applyFill="1" applyBorder="1" applyAlignment="1">
      <alignment horizontal="center" vertical="center" wrapText="1"/>
    </xf>
    <xf numFmtId="0" fontId="6" fillId="10" borderId="48" xfId="1" applyFont="1" applyFill="1" applyBorder="1" applyAlignment="1">
      <alignment horizontal="center" vertical="center" wrapText="1"/>
    </xf>
    <xf numFmtId="0" fontId="6" fillId="10" borderId="39" xfId="1" applyFont="1" applyFill="1" applyBorder="1" applyAlignment="1">
      <alignment horizontal="center" vertical="center"/>
    </xf>
    <xf numFmtId="0" fontId="6" fillId="10" borderId="47" xfId="1" applyFont="1" applyFill="1" applyBorder="1" applyAlignment="1">
      <alignment horizontal="center" vertical="center"/>
    </xf>
    <xf numFmtId="0" fontId="10" fillId="3" borderId="14" xfId="1" applyFont="1" applyFill="1" applyBorder="1" applyAlignment="1">
      <alignment horizontal="center" vertical="center"/>
    </xf>
    <xf numFmtId="0" fontId="10" fillId="3" borderId="15" xfId="1" applyFont="1" applyFill="1" applyBorder="1" applyAlignment="1">
      <alignment horizontal="center" vertical="center"/>
    </xf>
    <xf numFmtId="0" fontId="8" fillId="5" borderId="22" xfId="1" applyFont="1" applyFill="1" applyBorder="1" applyAlignment="1">
      <alignment horizontal="center" vertical="center"/>
    </xf>
    <xf numFmtId="0" fontId="9" fillId="7" borderId="6" xfId="1" applyFont="1" applyFill="1" applyBorder="1" applyAlignment="1">
      <alignment horizontal="center" vertical="center"/>
    </xf>
    <xf numFmtId="0" fontId="9" fillId="7" borderId="2" xfId="1" applyFont="1" applyFill="1" applyBorder="1" applyAlignment="1">
      <alignment horizontal="center" vertical="center"/>
    </xf>
    <xf numFmtId="0" fontId="6" fillId="13" borderId="41" xfId="1" applyFont="1" applyFill="1" applyBorder="1" applyAlignment="1">
      <alignment horizontal="center" vertical="center"/>
    </xf>
    <xf numFmtId="0" fontId="6" fillId="13" borderId="40" xfId="1" applyFont="1" applyFill="1" applyBorder="1" applyAlignment="1">
      <alignment horizontal="center" vertical="center"/>
    </xf>
    <xf numFmtId="0" fontId="6" fillId="13" borderId="3" xfId="1" applyFont="1" applyFill="1" applyBorder="1" applyAlignment="1">
      <alignment horizontal="center" vertical="center"/>
    </xf>
    <xf numFmtId="0" fontId="8" fillId="13" borderId="40" xfId="1" applyFont="1" applyFill="1" applyBorder="1" applyAlignment="1">
      <alignment horizontal="center" vertical="center"/>
    </xf>
    <xf numFmtId="0" fontId="9" fillId="7" borderId="13" xfId="1" applyFont="1" applyFill="1" applyBorder="1" applyAlignment="1">
      <alignment horizontal="center" vertical="center"/>
    </xf>
    <xf numFmtId="0" fontId="9" fillId="7" borderId="54" xfId="1" applyFont="1" applyFill="1" applyBorder="1" applyAlignment="1">
      <alignment horizontal="center" vertical="center"/>
    </xf>
    <xf numFmtId="0" fontId="10" fillId="3" borderId="16" xfId="1" applyFont="1" applyFill="1" applyBorder="1" applyAlignment="1">
      <alignment horizontal="center" vertical="center"/>
    </xf>
    <xf numFmtId="0" fontId="10" fillId="3" borderId="46" xfId="1" applyFont="1" applyFill="1" applyBorder="1" applyAlignment="1">
      <alignment horizontal="center" vertical="center"/>
    </xf>
    <xf numFmtId="0" fontId="6" fillId="13" borderId="17" xfId="1" applyFont="1" applyFill="1" applyBorder="1" applyAlignment="1">
      <alignment horizontal="center" vertical="center"/>
    </xf>
    <xf numFmtId="0" fontId="6" fillId="13" borderId="18" xfId="1" applyFont="1" applyFill="1" applyBorder="1" applyAlignment="1">
      <alignment horizontal="center" vertical="center"/>
    </xf>
    <xf numFmtId="0" fontId="6" fillId="13" borderId="53" xfId="1" applyFont="1" applyFill="1" applyBorder="1" applyAlignment="1">
      <alignment horizontal="center" vertical="center"/>
    </xf>
  </cellXfs>
  <cellStyles count="7">
    <cellStyle name="Hyperlink" xfId="5" builtinId="8"/>
    <cellStyle name="Normal" xfId="0" builtinId="0"/>
    <cellStyle name="Normal 2" xfId="2"/>
    <cellStyle name="Normal 2 2" xfId="1"/>
    <cellStyle name="Normal 3" xfId="3"/>
    <cellStyle name="Normal 4" xfId="4"/>
    <cellStyle name="Percent" xfId="6" builtinId="5"/>
  </cellStyles>
  <dxfs count="0"/>
  <tableStyles count="0" defaultTableStyle="TableStyleMedium9" defaultPivotStyle="PivotStyleLight16"/>
  <colors>
    <mruColors>
      <color rgb="FFF165BF"/>
      <color rgb="FFEAD060"/>
      <color rgb="FFC55E5B"/>
      <color rgb="FFD38583"/>
      <color rgb="FFD074DA"/>
      <color rgb="FFD98D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2">
  <dgm:title val=""/>
  <dgm:desc val=""/>
  <dgm:catLst>
    <dgm:cat type="colorful" pri="10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2"/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2"/>
      <a:schemeClr val="accent3"/>
    </dgm:fillClrLst>
    <dgm:linClrLst>
      <a:schemeClr val="accent2"/>
      <a:schemeClr val="accent3"/>
    </dgm:linClrLst>
    <dgm:effectClrLst/>
    <dgm:txLinClrLst/>
    <dgm:txFillClrLst/>
    <dgm:txEffectClrLst/>
  </dgm:styleLbl>
  <dgm:styleLbl name="lnNode1">
    <dgm:fillClrLst>
      <a:schemeClr val="accent2"/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2">
        <a:alpha val="50000"/>
      </a:schemeClr>
      <a:schemeClr val="accent3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2">
        <a:tint val="50000"/>
      </a:schemeClr>
      <a:schemeClr val="accent3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2">
        <a:tint val="50000"/>
      </a:schemeClr>
      <a:schemeClr val="accent3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2">
        <a:tint val="50000"/>
      </a:schemeClr>
      <a:schemeClr val="accent3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2"/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2"/>
      <a:schemeClr val="accent3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2"/>
      <a:schemeClr val="accent3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2"/>
      <a:schemeClr val="accent3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2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2">
        <a:tint val="5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2"/>
      <a:schemeClr val="accent3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2"/>
      <a:schemeClr val="accent3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2"/>
      <a:schemeClr val="accent3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2"/>
      <a:schemeClr val="accent3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2"/>
      <a:schemeClr val="accent3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2"/>
      <a:schemeClr val="accent3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2"/>
      <a:schemeClr val="accent3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2">
        <a:tint val="40000"/>
        <a:alpha val="90000"/>
      </a:schemeClr>
      <a:schemeClr val="accent3">
        <a:tint val="40000"/>
        <a:alpha val="90000"/>
      </a:schemeClr>
    </dgm:fillClrLst>
    <dgm:linClrLst>
      <a:schemeClr val="accent2">
        <a:tint val="40000"/>
        <a:alpha val="90000"/>
      </a:schemeClr>
      <a:schemeClr val="accent3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2">
        <a:tint val="40000"/>
        <a:alpha val="90000"/>
      </a:schemeClr>
      <a:schemeClr val="accent3">
        <a:tint val="40000"/>
        <a:alpha val="90000"/>
      </a:schemeClr>
    </dgm:fillClrLst>
    <dgm:linClrLst>
      <a:schemeClr val="accent2">
        <a:tint val="40000"/>
        <a:alpha val="90000"/>
      </a:schemeClr>
      <a:schemeClr val="accent3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2">
        <a:tint val="40000"/>
        <a:alpha val="90000"/>
      </a:schemeClr>
      <a:schemeClr val="accent3">
        <a:tint val="40000"/>
        <a:alpha val="90000"/>
      </a:schemeClr>
    </dgm:fillClrLst>
    <dgm:linClrLst>
      <a:schemeClr val="accent2">
        <a:tint val="40000"/>
        <a:alpha val="90000"/>
      </a:schemeClr>
      <a:schemeClr val="accent3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E4890CFD-E7C2-43BA-9874-046B016AF0F1}" type="doc">
      <dgm:prSet loTypeId="urn:microsoft.com/office/officeart/2005/8/layout/hChevron3" loCatId="process" qsTypeId="urn:microsoft.com/office/officeart/2005/8/quickstyle/simple3" qsCatId="simple" csTypeId="urn:microsoft.com/office/officeart/2005/8/colors/colorful2" csCatId="colorful" phldr="1"/>
      <dgm:spPr/>
    </dgm:pt>
    <dgm:pt modelId="{F388B2B0-963D-4667-91D7-BEBA7D49185C}">
      <dgm:prSet phldrT="[Metin]"/>
      <dgm:spPr/>
      <dgm:t>
        <a:bodyPr/>
        <a:lstStyle/>
        <a:p>
          <a:r>
            <a:rPr lang="tr-TR"/>
            <a:t>Puanlar</a:t>
          </a:r>
        </a:p>
      </dgm:t>
    </dgm:pt>
    <dgm:pt modelId="{503EBA09-CEEE-4490-9DF7-96C9E6494B99}" type="parTrans" cxnId="{1B9C0449-2C07-4080-A4AF-39D4037830A9}">
      <dgm:prSet/>
      <dgm:spPr/>
      <dgm:t>
        <a:bodyPr/>
        <a:lstStyle/>
        <a:p>
          <a:endParaRPr lang="tr-TR"/>
        </a:p>
      </dgm:t>
    </dgm:pt>
    <dgm:pt modelId="{136312C0-5DB5-4E7E-8556-EC5CB23370E5}" type="sibTrans" cxnId="{1B9C0449-2C07-4080-A4AF-39D4037830A9}">
      <dgm:prSet/>
      <dgm:spPr/>
      <dgm:t>
        <a:bodyPr/>
        <a:lstStyle/>
        <a:p>
          <a:endParaRPr lang="tr-TR"/>
        </a:p>
      </dgm:t>
    </dgm:pt>
    <dgm:pt modelId="{821A121B-A9FC-4AB1-80F6-3C58F38CBA3D}">
      <dgm:prSet phldrT="[Metin]"/>
      <dgm:spPr/>
      <dgm:t>
        <a:bodyPr/>
        <a:lstStyle/>
        <a:p>
          <a:r>
            <a:rPr lang="tr-TR"/>
            <a:t>İstatistikler</a:t>
          </a:r>
        </a:p>
      </dgm:t>
    </dgm:pt>
    <dgm:pt modelId="{6009E660-B7A7-42AF-9BB7-5D73EB912A7B}" type="parTrans" cxnId="{72EFAF10-684B-4F12-B6AB-317ADEDE5687}">
      <dgm:prSet/>
      <dgm:spPr/>
      <dgm:t>
        <a:bodyPr/>
        <a:lstStyle/>
        <a:p>
          <a:endParaRPr lang="tr-TR"/>
        </a:p>
      </dgm:t>
    </dgm:pt>
    <dgm:pt modelId="{BAEEFB45-1BEA-48BE-91CA-B898EA3B8902}" type="sibTrans" cxnId="{72EFAF10-684B-4F12-B6AB-317ADEDE5687}">
      <dgm:prSet/>
      <dgm:spPr/>
      <dgm:t>
        <a:bodyPr/>
        <a:lstStyle/>
        <a:p>
          <a:endParaRPr lang="tr-TR"/>
        </a:p>
      </dgm:t>
    </dgm:pt>
    <dgm:pt modelId="{2C1194EA-4D0D-429A-B381-08D48A04DDA4}">
      <dgm:prSet phldrT="[Metin]"/>
      <dgm:spPr/>
      <dgm:t>
        <a:bodyPr/>
        <a:lstStyle/>
        <a:p>
          <a:r>
            <a:rPr lang="tr-TR"/>
            <a:t>Sıralamalar</a:t>
          </a:r>
        </a:p>
      </dgm:t>
    </dgm:pt>
    <dgm:pt modelId="{9930DFB9-55E2-4479-8FDE-66E323DD9BF0}" type="parTrans" cxnId="{01DE8307-7DC7-41B7-AEA0-F230B036EF48}">
      <dgm:prSet/>
      <dgm:spPr/>
      <dgm:t>
        <a:bodyPr/>
        <a:lstStyle/>
        <a:p>
          <a:endParaRPr lang="tr-TR"/>
        </a:p>
      </dgm:t>
    </dgm:pt>
    <dgm:pt modelId="{B1D20A6B-3B9F-4751-91B2-015DEF2AEF2C}" type="sibTrans" cxnId="{01DE8307-7DC7-41B7-AEA0-F230B036EF48}">
      <dgm:prSet/>
      <dgm:spPr/>
      <dgm:t>
        <a:bodyPr/>
        <a:lstStyle/>
        <a:p>
          <a:endParaRPr lang="tr-TR"/>
        </a:p>
      </dgm:t>
    </dgm:pt>
    <dgm:pt modelId="{B9FDC7B9-0A7D-4544-A233-F1E09A8DBC7F}" type="pres">
      <dgm:prSet presAssocID="{E4890CFD-E7C2-43BA-9874-046B016AF0F1}" presName="Name0" presStyleCnt="0">
        <dgm:presLayoutVars>
          <dgm:dir/>
          <dgm:resizeHandles val="exact"/>
        </dgm:presLayoutVars>
      </dgm:prSet>
      <dgm:spPr/>
    </dgm:pt>
    <dgm:pt modelId="{D1AB8810-2EA4-4272-B0C0-BEDAB23FA716}" type="pres">
      <dgm:prSet presAssocID="{F388B2B0-963D-4667-91D7-BEBA7D49185C}" presName="parTxOnly" presStyleLbl="node1" presStyleIdx="0" presStyleCnt="3" custLinFactNeighborX="-32763">
        <dgm:presLayoutVars>
          <dgm:bulletEnabled val="1"/>
        </dgm:presLayoutVars>
      </dgm:prSet>
      <dgm:spPr/>
      <dgm:t>
        <a:bodyPr/>
        <a:lstStyle/>
        <a:p>
          <a:endParaRPr lang="tr-TR"/>
        </a:p>
      </dgm:t>
    </dgm:pt>
    <dgm:pt modelId="{F0E5E652-12E7-4335-B72E-9479E765A931}" type="pres">
      <dgm:prSet presAssocID="{136312C0-5DB5-4E7E-8556-EC5CB23370E5}" presName="parSpace" presStyleCnt="0"/>
      <dgm:spPr/>
    </dgm:pt>
    <dgm:pt modelId="{0400771D-56B5-464F-BC1E-7633662AFA98}" type="pres">
      <dgm:prSet presAssocID="{821A121B-A9FC-4AB1-80F6-3C58F38CBA3D}" presName="parTxOnly" presStyleLbl="node1" presStyleIdx="1" presStyleCnt="3" custLinFactNeighborX="-18722" custLinFactNeighborY="-2174">
        <dgm:presLayoutVars>
          <dgm:bulletEnabled val="1"/>
        </dgm:presLayoutVars>
      </dgm:prSet>
      <dgm:spPr/>
      <dgm:t>
        <a:bodyPr/>
        <a:lstStyle/>
        <a:p>
          <a:endParaRPr lang="tr-TR"/>
        </a:p>
      </dgm:t>
    </dgm:pt>
    <dgm:pt modelId="{C27D2ABB-3461-4886-918E-2BD1ED48F9D0}" type="pres">
      <dgm:prSet presAssocID="{BAEEFB45-1BEA-48BE-91CA-B898EA3B8902}" presName="parSpace" presStyleCnt="0"/>
      <dgm:spPr/>
    </dgm:pt>
    <dgm:pt modelId="{BF20E40D-867B-48E1-AA0C-EBB03C3BEB2E}" type="pres">
      <dgm:prSet presAssocID="{2C1194EA-4D0D-429A-B381-08D48A04DDA4}" presName="parTxOnly" presStyleLbl="node1" presStyleIdx="2" presStyleCnt="3" custLinFactNeighborX="18085">
        <dgm:presLayoutVars>
          <dgm:bulletEnabled val="1"/>
        </dgm:presLayoutVars>
      </dgm:prSet>
      <dgm:spPr/>
      <dgm:t>
        <a:bodyPr/>
        <a:lstStyle/>
        <a:p>
          <a:endParaRPr lang="tr-TR"/>
        </a:p>
      </dgm:t>
    </dgm:pt>
  </dgm:ptLst>
  <dgm:cxnLst>
    <dgm:cxn modelId="{72EFAF10-684B-4F12-B6AB-317ADEDE5687}" srcId="{E4890CFD-E7C2-43BA-9874-046B016AF0F1}" destId="{821A121B-A9FC-4AB1-80F6-3C58F38CBA3D}" srcOrd="1" destOrd="0" parTransId="{6009E660-B7A7-42AF-9BB7-5D73EB912A7B}" sibTransId="{BAEEFB45-1BEA-48BE-91CA-B898EA3B8902}"/>
    <dgm:cxn modelId="{379F2734-6920-41CF-96BA-3FEBD4BB200F}" type="presOf" srcId="{821A121B-A9FC-4AB1-80F6-3C58F38CBA3D}" destId="{0400771D-56B5-464F-BC1E-7633662AFA98}" srcOrd="0" destOrd="0" presId="urn:microsoft.com/office/officeart/2005/8/layout/hChevron3"/>
    <dgm:cxn modelId="{6B717A90-5558-4530-A03F-A1320F644F6F}" type="presOf" srcId="{E4890CFD-E7C2-43BA-9874-046B016AF0F1}" destId="{B9FDC7B9-0A7D-4544-A233-F1E09A8DBC7F}" srcOrd="0" destOrd="0" presId="urn:microsoft.com/office/officeart/2005/8/layout/hChevron3"/>
    <dgm:cxn modelId="{01DE8307-7DC7-41B7-AEA0-F230B036EF48}" srcId="{E4890CFD-E7C2-43BA-9874-046B016AF0F1}" destId="{2C1194EA-4D0D-429A-B381-08D48A04DDA4}" srcOrd="2" destOrd="0" parTransId="{9930DFB9-55E2-4479-8FDE-66E323DD9BF0}" sibTransId="{B1D20A6B-3B9F-4751-91B2-015DEF2AEF2C}"/>
    <dgm:cxn modelId="{1B9C0449-2C07-4080-A4AF-39D4037830A9}" srcId="{E4890CFD-E7C2-43BA-9874-046B016AF0F1}" destId="{F388B2B0-963D-4667-91D7-BEBA7D49185C}" srcOrd="0" destOrd="0" parTransId="{503EBA09-CEEE-4490-9DF7-96C9E6494B99}" sibTransId="{136312C0-5DB5-4E7E-8556-EC5CB23370E5}"/>
    <dgm:cxn modelId="{875AD5AD-9282-4099-A205-76D185ED0D43}" type="presOf" srcId="{2C1194EA-4D0D-429A-B381-08D48A04DDA4}" destId="{BF20E40D-867B-48E1-AA0C-EBB03C3BEB2E}" srcOrd="0" destOrd="0" presId="urn:microsoft.com/office/officeart/2005/8/layout/hChevron3"/>
    <dgm:cxn modelId="{0A8BF6FB-C472-45F1-8172-CD9A6D8121AF}" type="presOf" srcId="{F388B2B0-963D-4667-91D7-BEBA7D49185C}" destId="{D1AB8810-2EA4-4272-B0C0-BEDAB23FA716}" srcOrd="0" destOrd="0" presId="urn:microsoft.com/office/officeart/2005/8/layout/hChevron3"/>
    <dgm:cxn modelId="{AEE89B02-7AA1-43C5-B66D-99DDCFABD32E}" type="presParOf" srcId="{B9FDC7B9-0A7D-4544-A233-F1E09A8DBC7F}" destId="{D1AB8810-2EA4-4272-B0C0-BEDAB23FA716}" srcOrd="0" destOrd="0" presId="urn:microsoft.com/office/officeart/2005/8/layout/hChevron3"/>
    <dgm:cxn modelId="{E66CB9D0-812B-485E-BFAC-F3591CC02CDE}" type="presParOf" srcId="{B9FDC7B9-0A7D-4544-A233-F1E09A8DBC7F}" destId="{F0E5E652-12E7-4335-B72E-9479E765A931}" srcOrd="1" destOrd="0" presId="urn:microsoft.com/office/officeart/2005/8/layout/hChevron3"/>
    <dgm:cxn modelId="{DD13896E-BA93-4E36-BD34-818F9D96C07F}" type="presParOf" srcId="{B9FDC7B9-0A7D-4544-A233-F1E09A8DBC7F}" destId="{0400771D-56B5-464F-BC1E-7633662AFA98}" srcOrd="2" destOrd="0" presId="urn:microsoft.com/office/officeart/2005/8/layout/hChevron3"/>
    <dgm:cxn modelId="{7D9DDA91-9C58-4708-A346-17DACC1FACF1}" type="presParOf" srcId="{B9FDC7B9-0A7D-4544-A233-F1E09A8DBC7F}" destId="{C27D2ABB-3461-4886-918E-2BD1ED48F9D0}" srcOrd="3" destOrd="0" presId="urn:microsoft.com/office/officeart/2005/8/layout/hChevron3"/>
    <dgm:cxn modelId="{30418092-2E1B-4973-AAC0-C45572205369}" type="presParOf" srcId="{B9FDC7B9-0A7D-4544-A233-F1E09A8DBC7F}" destId="{BF20E40D-867B-48E1-AA0C-EBB03C3BEB2E}" srcOrd="4" destOrd="0" presId="urn:microsoft.com/office/officeart/2005/8/layout/hChevron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1AB8810-2EA4-4272-B0C0-BEDAB23FA716}">
      <dsp:nvSpPr>
        <dsp:cNvPr id="0" name=""/>
        <dsp:cNvSpPr/>
      </dsp:nvSpPr>
      <dsp:spPr>
        <a:xfrm>
          <a:off x="0" y="0"/>
          <a:ext cx="3078262" cy="438149"/>
        </a:xfrm>
        <a:prstGeom prst="homePlate">
          <a:avLst/>
        </a:prstGeom>
        <a:gradFill rotWithShape="0">
          <a:gsLst>
            <a:gs pos="0">
              <a:schemeClr val="accent2">
                <a:hueOff val="0"/>
                <a:satOff val="0"/>
                <a:lumOff val="0"/>
                <a:alphaOff val="0"/>
                <a:tint val="50000"/>
                <a:satMod val="300000"/>
              </a:schemeClr>
            </a:gs>
            <a:gs pos="35000">
              <a:schemeClr val="accent2">
                <a:hueOff val="0"/>
                <a:satOff val="0"/>
                <a:lumOff val="0"/>
                <a:alphaOff val="0"/>
                <a:tint val="37000"/>
                <a:satMod val="300000"/>
              </a:schemeClr>
            </a:gs>
            <a:gs pos="100000">
              <a:schemeClr val="accent2">
                <a:hueOff val="0"/>
                <a:satOff val="0"/>
                <a:lumOff val="0"/>
                <a:alphaOff val="0"/>
                <a:tint val="15000"/>
                <a:satMod val="350000"/>
              </a:schemeClr>
            </a:gs>
          </a:gsLst>
          <a:lin ang="16200000" scaled="1"/>
        </a:gradFill>
        <a:ln>
          <a:noFill/>
        </a:ln>
        <a:effectLst>
          <a:outerShdw blurRad="40000" dist="20000" dir="5400000" rotWithShape="0">
            <a:srgbClr val="000000">
              <a:alpha val="38000"/>
            </a:srgbClr>
          </a:outerShdw>
        </a:effectLst>
        <a:scene3d>
          <a:camera prst="orthographicFront"/>
          <a:lightRig rig="flat" dir="t"/>
        </a:scene3d>
        <a:sp3d prstMaterial="dkEdge">
          <a:bevelT w="8200" h="38100"/>
        </a:sp3d>
      </dsp:spPr>
      <dsp:style>
        <a:lnRef idx="0">
          <a:scrgbClr r="0" g="0" b="0"/>
        </a:lnRef>
        <a:fillRef idx="2">
          <a:scrgbClr r="0" g="0" b="0"/>
        </a:fillRef>
        <a:effectRef idx="1">
          <a:scrgbClr r="0" g="0" b="0"/>
        </a:effectRef>
        <a:fontRef idx="minor">
          <a:schemeClr val="dk1"/>
        </a:fontRef>
      </dsp:style>
      <dsp:txBody>
        <a:bodyPr spcFirstLastPara="0" vert="horz" wrap="square" lIns="117348" tIns="58674" rIns="29337" bIns="58674" numCol="1" spcCol="1270" anchor="ctr" anchorCtr="0">
          <a:noAutofit/>
        </a:bodyPr>
        <a:lstStyle/>
        <a:p>
          <a:pPr lvl="0" algn="ctr" defTabSz="9779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tr-TR" sz="2200" kern="1200"/>
            <a:t>Puanlar</a:t>
          </a:r>
        </a:p>
      </dsp:txBody>
      <dsp:txXfrm>
        <a:off x="0" y="0"/>
        <a:ext cx="2968725" cy="438149"/>
      </dsp:txXfrm>
    </dsp:sp>
    <dsp:sp modelId="{0400771D-56B5-464F-BC1E-7633662AFA98}">
      <dsp:nvSpPr>
        <dsp:cNvPr id="0" name=""/>
        <dsp:cNvSpPr/>
      </dsp:nvSpPr>
      <dsp:spPr>
        <a:xfrm>
          <a:off x="2350868" y="0"/>
          <a:ext cx="3078262" cy="438149"/>
        </a:xfrm>
        <a:prstGeom prst="chevron">
          <a:avLst/>
        </a:prstGeom>
        <a:gradFill rotWithShape="0">
          <a:gsLst>
            <a:gs pos="0">
              <a:schemeClr val="accent2">
                <a:hueOff val="2340759"/>
                <a:satOff val="-2919"/>
                <a:lumOff val="686"/>
                <a:alphaOff val="0"/>
                <a:tint val="50000"/>
                <a:satMod val="300000"/>
              </a:schemeClr>
            </a:gs>
            <a:gs pos="35000">
              <a:schemeClr val="accent2">
                <a:hueOff val="2340759"/>
                <a:satOff val="-2919"/>
                <a:lumOff val="686"/>
                <a:alphaOff val="0"/>
                <a:tint val="37000"/>
                <a:satMod val="300000"/>
              </a:schemeClr>
            </a:gs>
            <a:gs pos="100000">
              <a:schemeClr val="accent2">
                <a:hueOff val="2340759"/>
                <a:satOff val="-2919"/>
                <a:lumOff val="686"/>
                <a:alphaOff val="0"/>
                <a:tint val="15000"/>
                <a:satMod val="350000"/>
              </a:schemeClr>
            </a:gs>
          </a:gsLst>
          <a:lin ang="16200000" scaled="1"/>
        </a:gradFill>
        <a:ln>
          <a:noFill/>
        </a:ln>
        <a:effectLst>
          <a:outerShdw blurRad="40000" dist="20000" dir="5400000" rotWithShape="0">
            <a:srgbClr val="000000">
              <a:alpha val="38000"/>
            </a:srgbClr>
          </a:outerShdw>
        </a:effectLst>
        <a:scene3d>
          <a:camera prst="orthographicFront"/>
          <a:lightRig rig="flat" dir="t"/>
        </a:scene3d>
        <a:sp3d prstMaterial="dkEdge">
          <a:bevelT w="8200" h="38100"/>
        </a:sp3d>
      </dsp:spPr>
      <dsp:style>
        <a:lnRef idx="0">
          <a:scrgbClr r="0" g="0" b="0"/>
        </a:lnRef>
        <a:fillRef idx="2">
          <a:scrgbClr r="0" g="0" b="0"/>
        </a:fillRef>
        <a:effectRef idx="1">
          <a:scrgbClr r="0" g="0" b="0"/>
        </a:effectRef>
        <a:fontRef idx="minor">
          <a:schemeClr val="dk1"/>
        </a:fontRef>
      </dsp:style>
      <dsp:txBody>
        <a:bodyPr spcFirstLastPara="0" vert="horz" wrap="square" lIns="88011" tIns="58674" rIns="29337" bIns="58674" numCol="1" spcCol="1270" anchor="ctr" anchorCtr="0">
          <a:noAutofit/>
        </a:bodyPr>
        <a:lstStyle/>
        <a:p>
          <a:pPr lvl="0" algn="ctr" defTabSz="9779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tr-TR" sz="2200" kern="1200"/>
            <a:t>İstatistikler</a:t>
          </a:r>
        </a:p>
      </dsp:txBody>
      <dsp:txXfrm>
        <a:off x="2569943" y="0"/>
        <a:ext cx="2640113" cy="438149"/>
      </dsp:txXfrm>
    </dsp:sp>
    <dsp:sp modelId="{BF20E40D-867B-48E1-AA0C-EBB03C3BEB2E}">
      <dsp:nvSpPr>
        <dsp:cNvPr id="0" name=""/>
        <dsp:cNvSpPr/>
      </dsp:nvSpPr>
      <dsp:spPr>
        <a:xfrm>
          <a:off x="4932261" y="0"/>
          <a:ext cx="3078262" cy="438149"/>
        </a:xfrm>
        <a:prstGeom prst="chevron">
          <a:avLst/>
        </a:prstGeom>
        <a:gradFill rotWithShape="0">
          <a:gsLst>
            <a:gs pos="0">
              <a:schemeClr val="accent2">
                <a:hueOff val="4681519"/>
                <a:satOff val="-5839"/>
                <a:lumOff val="1373"/>
                <a:alphaOff val="0"/>
                <a:tint val="50000"/>
                <a:satMod val="300000"/>
              </a:schemeClr>
            </a:gs>
            <a:gs pos="35000">
              <a:schemeClr val="accent2">
                <a:hueOff val="4681519"/>
                <a:satOff val="-5839"/>
                <a:lumOff val="1373"/>
                <a:alphaOff val="0"/>
                <a:tint val="37000"/>
                <a:satMod val="300000"/>
              </a:schemeClr>
            </a:gs>
            <a:gs pos="100000">
              <a:schemeClr val="accent2">
                <a:hueOff val="4681519"/>
                <a:satOff val="-5839"/>
                <a:lumOff val="1373"/>
                <a:alphaOff val="0"/>
                <a:tint val="15000"/>
                <a:satMod val="350000"/>
              </a:schemeClr>
            </a:gs>
          </a:gsLst>
          <a:lin ang="16200000" scaled="1"/>
        </a:gradFill>
        <a:ln>
          <a:noFill/>
        </a:ln>
        <a:effectLst>
          <a:outerShdw blurRad="40000" dist="20000" dir="5400000" rotWithShape="0">
            <a:srgbClr val="000000">
              <a:alpha val="38000"/>
            </a:srgbClr>
          </a:outerShdw>
        </a:effectLst>
        <a:scene3d>
          <a:camera prst="orthographicFront"/>
          <a:lightRig rig="flat" dir="t"/>
        </a:scene3d>
        <a:sp3d prstMaterial="dkEdge">
          <a:bevelT w="8200" h="38100"/>
        </a:sp3d>
      </dsp:spPr>
      <dsp:style>
        <a:lnRef idx="0">
          <a:scrgbClr r="0" g="0" b="0"/>
        </a:lnRef>
        <a:fillRef idx="2">
          <a:scrgbClr r="0" g="0" b="0"/>
        </a:fillRef>
        <a:effectRef idx="1">
          <a:scrgbClr r="0" g="0" b="0"/>
        </a:effectRef>
        <a:fontRef idx="minor">
          <a:schemeClr val="dk1"/>
        </a:fontRef>
      </dsp:style>
      <dsp:txBody>
        <a:bodyPr spcFirstLastPara="0" vert="horz" wrap="square" lIns="88011" tIns="58674" rIns="29337" bIns="58674" numCol="1" spcCol="1270" anchor="ctr" anchorCtr="0">
          <a:noAutofit/>
        </a:bodyPr>
        <a:lstStyle/>
        <a:p>
          <a:pPr lvl="0" algn="ctr" defTabSz="9779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tr-TR" sz="2200" kern="1200"/>
            <a:t>Sıralamalar</a:t>
          </a:r>
        </a:p>
      </dsp:txBody>
      <dsp:txXfrm>
        <a:off x="5151336" y="0"/>
        <a:ext cx="2640113" cy="438149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Chevron3">
  <dgm:title val=""/>
  <dgm:desc val=""/>
  <dgm:catLst>
    <dgm:cat type="process" pri="10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root des" func="maxDepth" op="gte" val="2">
        <dgm:constrLst>
          <dgm:constr type="w" for="ch" forName="parAndChTx" refType="w"/>
          <dgm:constr type="primFontSz" for="ch" ptType="node" op="equ"/>
          <dgm:constr type="w" for="ch" forName="parAndChSpace" refType="w" refFor="ch" refForName="parAndChTx" fact="-0.2"/>
          <dgm:constr type="w" for="ch" ptType="sibTrans" op="equ"/>
        </dgm:constrLst>
        <dgm:ruleLst/>
        <dgm:forEach name="Name6" axis="ch" ptType="node">
          <dgm:layoutNode name="parAndChTx">
            <dgm:varLst>
              <dgm:bulletEnabled val="1"/>
            </dgm:varLst>
            <dgm:alg type="tx"/>
            <dgm:choose name="Name7">
              <dgm:if name="Name8" func="var" arg="dir" op="equ" val="norm">
                <dgm:choose name="Name9">
                  <dgm:if name="Name10" axis="self" ptType="node" func="pos" op="equ" val="1">
                    <dgm:shape xmlns:r="http://schemas.openxmlformats.org/officeDocument/2006/relationships" type="homePlate" r:blip="">
                      <dgm:adjLst>
                        <dgm:adj idx="1" val="0.25"/>
                      </dgm:adjLst>
                    </dgm:shape>
                    <dgm:presOf axis="desOrSelf" ptType="node"/>
                    <dgm:constrLst>
                      <dgm:constr type="h" refType="w" op="equ" fact="0.8"/>
                      <dgm:constr type="primFontSz" val="65"/>
                      <dgm:constr type="tMarg" refType="primFontSz" fact="0.2"/>
                      <dgm:constr type="bMarg" refType="primFontSz" fact="0.2"/>
                      <dgm:constr type="lMarg" refType="w" fact="0.1"/>
                      <dgm:constr type="rMarg" refType="w" fact="0.4"/>
                    </dgm:constrLst>
                  </dgm:if>
                  <dgm:else name="Name11">
                    <dgm:shape xmlns:r="http://schemas.openxmlformats.org/officeDocument/2006/relationships" type="chevron" r:blip="">
                      <dgm:adjLst>
                        <dgm:adj idx="1" val="0.25"/>
                      </dgm:adjLst>
                    </dgm:shape>
                    <dgm:presOf axis="desOrSelf" ptType="node"/>
                    <dgm:constrLst>
                      <dgm:constr type="h" refType="w" op="equ" fact="0.8"/>
                      <dgm:constr type="primFontSz" val="65"/>
                      <dgm:constr type="tMarg" refType="primFontSz" fact="0.2"/>
                      <dgm:constr type="bMarg" refType="primFontSz" fact="0.2"/>
                      <dgm:constr type="lMarg" refType="w" fact="0.1"/>
                      <dgm:constr type="rMarg" refType="w" fact="0.1"/>
                    </dgm:constrLst>
                  </dgm:else>
                </dgm:choose>
              </dgm:if>
              <dgm:else name="Name12">
                <dgm:choose name="Name13">
                  <dgm:if name="Name14" axis="self" ptType="node" func="pos" op="equ" val="1">
                    <dgm:shape xmlns:r="http://schemas.openxmlformats.org/officeDocument/2006/relationships" rot="180" type="homePlate" r:blip="">
                      <dgm:adjLst>
                        <dgm:adj idx="1" val="0.25"/>
                      </dgm:adjLst>
                    </dgm:shape>
                    <dgm:presOf axis="desOrSelf" ptType="node"/>
                    <dgm:constrLst>
                      <dgm:constr type="h" refType="w" op="equ" fact="0.8"/>
                      <dgm:constr type="primFontSz" val="65"/>
                      <dgm:constr type="tMarg" refType="primFontSz" fact="0.2"/>
                      <dgm:constr type="bMarg" refType="primFontSz" fact="0.2"/>
                      <dgm:constr type="lMarg" refType="w" fact="0.4"/>
                      <dgm:constr type="rMarg" refType="w" fact="0.1"/>
                    </dgm:constrLst>
                  </dgm:if>
                  <dgm:else name="Name15">
                    <dgm:shape xmlns:r="http://schemas.openxmlformats.org/officeDocument/2006/relationships" rot="180" type="chevron" r:blip="">
                      <dgm:adjLst>
                        <dgm:adj idx="1" val="0.25"/>
                      </dgm:adjLst>
                    </dgm:shape>
                    <dgm:presOf axis="desOrSelf" ptType="node"/>
                    <dgm:constrLst>
                      <dgm:constr type="h" refType="w" op="equ" fact="0.8"/>
                      <dgm:constr type="primFontSz" val="65"/>
                      <dgm:constr type="tMarg" refType="primFontSz" fact="0.2"/>
                      <dgm:constr type="bMarg" refType="primFontSz" fact="0.2"/>
                      <dgm:constr type="lMarg" refType="w" fact="0.1"/>
                      <dgm:constr type="rMarg" refType="w" fact="0.1"/>
                    </dgm:constrLst>
                  </dgm:else>
                </dgm:choose>
              </dgm:else>
            </dgm:choose>
            <dgm:ruleLst>
              <dgm:rule type="primFontSz" val="5" fact="NaN" max="NaN"/>
            </dgm:ruleLst>
          </dgm:layoutNode>
          <dgm:forEach name="Name16" axis="followSib" ptType="sibTrans" cnt="1">
            <dgm:layoutNode name="parAndCh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17">
        <dgm:constrLst>
          <dgm:constr type="w" for="ch" forName="parTxOnly" refType="w"/>
          <dgm:constr type="primFontSz" for="ch" ptType="node" op="equ"/>
          <dgm:constr type="w" for="ch" forName="parSpace" refType="w" refFor="ch" refForName="parTxOnly" fact="-0.2"/>
          <dgm:constr type="w" for="ch" ptType="sibTrans" op="equ"/>
        </dgm:constrLst>
        <dgm:ruleLst/>
        <dgm:forEach name="Name18" axis="ch" ptType="node">
          <dgm:layoutNode name="parTxOnly">
            <dgm:varLst>
              <dgm:bulletEnabled val="1"/>
            </dgm:varLst>
            <dgm:alg type="tx"/>
            <dgm:presOf axis="desOrSelf" ptType="node"/>
            <dgm:choose name="Name19">
              <dgm:if name="Name20" func="var" arg="dir" op="equ" val="norm">
                <dgm:choose name="Name21">
                  <dgm:if name="Name22" axis="self" ptType="node" func="pos" op="equ" val="1">
                    <dgm:shape xmlns:r="http://schemas.openxmlformats.org/officeDocument/2006/relationships" type="homePlate" r:blip="">
                      <dgm:adjLst/>
                    </dgm:shape>
                    <dgm:constrLst>
                      <dgm:constr type="h" refType="w" op="equ" fact="0.4"/>
                      <dgm:constr type="primFontSz" val="65"/>
                      <dgm:constr type="tMarg" refType="primFontSz" fact="0.21"/>
                      <dgm:constr type="bMarg" refType="primFontSz" fact="0.21"/>
                      <dgm:constr type="lMarg" refType="primFontSz" fact="0.42"/>
                      <dgm:constr type="rMarg" refType="primFontSz" fact="0.105"/>
                    </dgm:constrLst>
                  </dgm:if>
                  <dgm:else name="Name23">
                    <dgm:shape xmlns:r="http://schemas.openxmlformats.org/officeDocument/2006/relationships" type="chevron" r:blip="">
                      <dgm:adjLst/>
                    </dgm:shape>
                    <dgm:constrLst>
                      <dgm:constr type="h" refType="w" op="equ" fact="0.4"/>
                      <dgm:constr type="primFontSz" val="65"/>
                      <dgm:constr type="tMarg" refType="primFontSz" fact="0.21"/>
                      <dgm:constr type="bMarg" refType="primFontSz" fact="0.21"/>
                      <dgm:constr type="lMarg" refType="primFontSz" fact="0.315"/>
                      <dgm:constr type="rMarg" refType="primFontSz" fact="0.105"/>
                    </dgm:constrLst>
                  </dgm:else>
                </dgm:choose>
              </dgm:if>
              <dgm:else name="Name24">
                <dgm:choose name="Name25">
                  <dgm:if name="Name26" axis="self" ptType="node" func="pos" op="equ" val="1">
                    <dgm:shape xmlns:r="http://schemas.openxmlformats.org/officeDocument/2006/relationships" rot="180" type="homePlate" r:blip="">
                      <dgm:adjLst/>
                    </dgm:shape>
                    <dgm:constrLst>
                      <dgm:constr type="h" refType="w" op="equ" fact="0.4"/>
                      <dgm:constr type="primFontSz" val="65"/>
                      <dgm:constr type="tMarg" refType="primFontSz" fact="0.21"/>
                      <dgm:constr type="bMarg" refType="primFontSz" fact="0.21"/>
                      <dgm:constr type="lMarg" refType="primFontSz" fact="0.105"/>
                      <dgm:constr type="rMarg" refType="primFontSz" fact="0.42"/>
                    </dgm:constrLst>
                  </dgm:if>
                  <dgm:else name="Name27">
                    <dgm:shape xmlns:r="http://schemas.openxmlformats.org/officeDocument/2006/relationships" rot="180" type="chevron" r:blip="">
                      <dgm:adjLst/>
                    </dgm:shape>
                    <dgm:constrLst>
                      <dgm:constr type="h" refType="w" op="equ" fact="0.4"/>
                      <dgm:constr type="primFontSz" val="65"/>
                      <dgm:constr type="tMarg" refType="primFontSz" fact="0.21"/>
                      <dgm:constr type="bMarg" refType="primFontSz" fact="0.21"/>
                      <dgm:constr type="lMarg" refType="primFontSz" fact="0.105"/>
                      <dgm:constr type="rMarg" refType="primFontSz" fact="0.315"/>
                    </dgm:constrLst>
                  </dgm:else>
                </dgm:choose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3">
  <dgm:title val=""/>
  <dgm:desc val=""/>
  <dgm:catLst>
    <dgm:cat type="simple" pri="103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lnNode1">
    <dgm:scene3d>
      <a:camera prst="orthographicFront"/>
      <a:lightRig rig="flat" dir="t"/>
    </dgm:scene3d>
    <dgm:sp3d prstMaterial="dkEdge">
      <a:bevelT w="8200" h="38100"/>
    </dgm:sp3d>
    <dgm:txPr/>
    <dgm:style>
      <a:lnRef idx="1">
        <a:scrgbClr r="0" g="0" b="0"/>
      </a:lnRef>
      <a:fillRef idx="2">
        <a:scrgbClr r="0" g="0" b="0"/>
      </a:fillRef>
      <a:effectRef idx="0">
        <a:scrgbClr r="0" g="0" b="0"/>
      </a:effectRef>
      <a:fontRef idx="minor">
        <a:schemeClr val="dk1"/>
      </a:fontRef>
    </dgm:style>
  </dgm:styleLbl>
  <dgm:styleLbl name="vennNode1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node1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node2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node3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node4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asst1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asst2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asst3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asst4">
    <dgm:scene3d>
      <a:camera prst="orthographicFront"/>
      <a:lightRig rig="flat" dir="t"/>
    </dgm:scene3d>
    <dgm:sp3d prstMaterial="dkEdge">
      <a:bevelT w="8200" h="38100"/>
    </dgm:sp3d>
    <dgm:txPr/>
    <dgm:style>
      <a:lnRef idx="0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>
        <a:schemeClr val="dk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prstMaterial="dkEdge">
      <a:bevelT w="8200" h="38100"/>
    </dgm:sp3d>
    <dgm:txPr/>
    <dgm:style>
      <a:lnRef idx="1">
        <a:scrgbClr r="0" g="0" b="0"/>
      </a:lnRef>
      <a:fillRef idx="2">
        <a:scrgbClr r="0" g="0" b="0"/>
      </a:fillRef>
      <a:effectRef idx="1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285751</xdr:colOff>
      <xdr:row>1</xdr:row>
      <xdr:rowOff>47625</xdr:rowOff>
    </xdr:from>
    <xdr:to>
      <xdr:col>7</xdr:col>
      <xdr:colOff>485775</xdr:colOff>
      <xdr:row>3</xdr:row>
      <xdr:rowOff>276226</xdr:rowOff>
    </xdr:to>
    <xdr:sp macro="" textlink="">
      <xdr:nvSpPr>
        <xdr:cNvPr id="3" name="Akış Çizelgesi: Delikli Teyp 2"/>
        <xdr:cNvSpPr/>
      </xdr:nvSpPr>
      <xdr:spPr>
        <a:xfrm>
          <a:off x="3762376" y="219075"/>
          <a:ext cx="1895474" cy="752476"/>
        </a:xfrm>
        <a:prstGeom prst="flowChartPunchedTap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100"/>
            <a:t>LYS Puan</a:t>
          </a:r>
          <a:r>
            <a:rPr lang="tr-TR" sz="1100" baseline="0"/>
            <a:t>matik</a:t>
          </a:r>
          <a:endParaRPr lang="tr-TR" sz="1100"/>
        </a:p>
        <a:p>
          <a:pPr algn="ctr"/>
          <a:r>
            <a:rPr lang="tr-TR" sz="1100"/>
            <a:t>.Supremacy.</a:t>
          </a:r>
          <a:r>
            <a:rPr lang="tr-TR" sz="1100" baseline="0"/>
            <a:t> And dualwarior</a:t>
          </a:r>
          <a:endParaRPr lang="tr-TR" sz="1100"/>
        </a:p>
      </xdr:txBody>
    </xdr:sp>
    <xdr:clientData/>
  </xdr:twoCellAnchor>
  <xdr:twoCellAnchor>
    <xdr:from>
      <xdr:col>4</xdr:col>
      <xdr:colOff>28576</xdr:colOff>
      <xdr:row>18</xdr:row>
      <xdr:rowOff>180975</xdr:rowOff>
    </xdr:from>
    <xdr:to>
      <xdr:col>11</xdr:col>
      <xdr:colOff>771525</xdr:colOff>
      <xdr:row>20</xdr:row>
      <xdr:rowOff>104775</xdr:rowOff>
    </xdr:to>
    <xdr:graphicFrame macro="">
      <xdr:nvGraphicFramePr>
        <xdr:cNvPr id="6" name="Diyagram 5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11</xdr:col>
      <xdr:colOff>47624</xdr:colOff>
      <xdr:row>1</xdr:row>
      <xdr:rowOff>66674</xdr:rowOff>
    </xdr:from>
    <xdr:to>
      <xdr:col>11</xdr:col>
      <xdr:colOff>914399</xdr:colOff>
      <xdr:row>9</xdr:row>
      <xdr:rowOff>85725</xdr:rowOff>
    </xdr:to>
    <xdr:sp macro="" textlink="">
      <xdr:nvSpPr>
        <xdr:cNvPr id="5" name="Yuvarlatılmış Dikdörtgen 4"/>
        <xdr:cNvSpPr/>
      </xdr:nvSpPr>
      <xdr:spPr>
        <a:xfrm>
          <a:off x="10515599" y="266699"/>
          <a:ext cx="866775" cy="2381251"/>
        </a:xfrm>
        <a:prstGeom prst="roundRect">
          <a:avLst/>
        </a:prstGeom>
        <a:scene3d>
          <a:camera prst="isometricOffAxis2Left"/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>
          <a:sp3d/>
        </a:bodyPr>
        <a:lstStyle/>
        <a:p>
          <a:pPr algn="ctr"/>
          <a:r>
            <a:rPr lang="tr-TR" sz="2000" b="1" cap="none" spc="0">
              <a:ln w="0">
                <a:solidFill>
                  <a:schemeClr val="bg1"/>
                </a:solidFill>
              </a:ln>
              <a:solidFill>
                <a:schemeClr val="bg1"/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outerShdw blurRad="75057" dist="38100" dir="5400000" sy="-20000" rotWithShape="0">
                  <a:prstClr val="black">
                    <a:alpha val="25000"/>
                  </a:prstClr>
                </a:outerShdw>
                <a:reflection blurRad="6350" stA="53000" endA="300" endPos="35500" dir="5400000" sy="-90000" algn="bl" rotWithShape="0"/>
              </a:effectLst>
            </a:rPr>
            <a:t>N</a:t>
          </a:r>
        </a:p>
        <a:p>
          <a:pPr algn="ctr"/>
          <a:r>
            <a:rPr lang="tr-TR" sz="2000" b="1" cap="none" spc="0">
              <a:ln w="0">
                <a:solidFill>
                  <a:schemeClr val="bg1"/>
                </a:solidFill>
              </a:ln>
              <a:solidFill>
                <a:schemeClr val="bg1"/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outerShdw blurRad="75057" dist="38100" dir="5400000" sy="-20000" rotWithShape="0">
                  <a:prstClr val="black">
                    <a:alpha val="25000"/>
                  </a:prstClr>
                </a:outerShdw>
                <a:reflection blurRad="6350" stA="53000" endA="300" endPos="35500" dir="5400000" sy="-90000" algn="bl" rotWithShape="0"/>
              </a:effectLst>
            </a:rPr>
            <a:t>E</a:t>
          </a:r>
        </a:p>
        <a:p>
          <a:pPr algn="ctr"/>
          <a:r>
            <a:rPr lang="tr-TR" sz="2000" b="1" cap="none" spc="0">
              <a:ln w="0">
                <a:solidFill>
                  <a:schemeClr val="bg1"/>
                </a:solidFill>
              </a:ln>
              <a:solidFill>
                <a:schemeClr val="bg1"/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outerShdw blurRad="75057" dist="38100" dir="5400000" sy="-20000" rotWithShape="0">
                  <a:prstClr val="black">
                    <a:alpha val="25000"/>
                  </a:prstClr>
                </a:outerShdw>
                <a:reflection blurRad="6350" stA="53000" endA="300" endPos="35500" dir="5400000" sy="-90000" algn="bl" rotWithShape="0"/>
              </a:effectLst>
            </a:rPr>
            <a:t>T</a:t>
          </a:r>
        </a:p>
        <a:p>
          <a:pPr algn="ctr"/>
          <a:r>
            <a:rPr lang="tr-TR" sz="2000" b="1" cap="none" spc="0">
              <a:ln w="0">
                <a:solidFill>
                  <a:schemeClr val="bg1"/>
                </a:solidFill>
              </a:ln>
              <a:solidFill>
                <a:schemeClr val="bg1"/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outerShdw blurRad="75057" dist="38100" dir="5400000" sy="-20000" rotWithShape="0">
                  <a:prstClr val="black">
                    <a:alpha val="25000"/>
                  </a:prstClr>
                </a:outerShdw>
                <a:reflection blurRad="6350" stA="53000" endA="300" endPos="35500" dir="5400000" sy="-90000" algn="bl" rotWithShape="0"/>
              </a:effectLst>
            </a:rPr>
            <a:t>L</a:t>
          </a:r>
        </a:p>
        <a:p>
          <a:pPr algn="ctr"/>
          <a:r>
            <a:rPr lang="tr-TR" sz="2000" b="1" cap="none" spc="0">
              <a:ln w="0">
                <a:solidFill>
                  <a:schemeClr val="bg1"/>
                </a:solidFill>
              </a:ln>
              <a:solidFill>
                <a:schemeClr val="bg1"/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outerShdw blurRad="75057" dist="38100" dir="5400000" sy="-20000" rotWithShape="0">
                  <a:prstClr val="black">
                    <a:alpha val="25000"/>
                  </a:prstClr>
                </a:outerShdw>
                <a:reflection blurRad="6350" stA="53000" endA="300" endPos="35500" dir="5400000" sy="-90000" algn="bl" rotWithShape="0"/>
              </a:effectLst>
            </a:rPr>
            <a:t>E</a:t>
          </a:r>
        </a:p>
        <a:p>
          <a:pPr algn="ctr"/>
          <a:r>
            <a:rPr lang="tr-TR" sz="2000" b="1" cap="none" spc="0">
              <a:ln w="0">
                <a:solidFill>
                  <a:schemeClr val="bg1"/>
                </a:solidFill>
              </a:ln>
              <a:solidFill>
                <a:schemeClr val="bg1"/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outerShdw blurRad="75057" dist="38100" dir="5400000" sy="-20000" rotWithShape="0">
                  <a:prstClr val="black">
                    <a:alpha val="25000"/>
                  </a:prstClr>
                </a:outerShdw>
                <a:reflection blurRad="6350" stA="53000" endA="300" endPos="35500" dir="5400000" sy="-90000" algn="bl" rotWithShape="0"/>
              </a:effectLst>
            </a:rPr>
            <a:t>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35"/>
  <sheetViews>
    <sheetView showGridLines="0" tabSelected="1" topLeftCell="A4" zoomScaleNormal="100" workbookViewId="0">
      <selection activeCell="B5" sqref="B5:E5"/>
    </sheetView>
  </sheetViews>
  <sheetFormatPr defaultRowHeight="12.75"/>
  <cols>
    <col min="1" max="1" width="1.28515625" style="12" customWidth="1"/>
    <col min="2" max="12" width="15.5703125" style="12" customWidth="1"/>
    <col min="13" max="16384" width="9.140625" style="12"/>
  </cols>
  <sheetData>
    <row r="1" spans="1:13" ht="15.75" customHeight="1" thickBot="1">
      <c r="A1" s="118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20"/>
    </row>
    <row r="2" spans="1:13" ht="19.5" customHeight="1" thickTop="1" thickBot="1">
      <c r="A2" s="184"/>
      <c r="B2" s="185" t="s">
        <v>0</v>
      </c>
      <c r="C2" s="185"/>
      <c r="D2" s="185"/>
      <c r="E2" s="186"/>
      <c r="F2" s="149"/>
      <c r="G2" s="149"/>
      <c r="H2" s="150"/>
      <c r="I2" s="185" t="s">
        <v>48</v>
      </c>
      <c r="J2" s="185"/>
      <c r="K2" s="186"/>
      <c r="L2" s="121"/>
    </row>
    <row r="3" spans="1:13" ht="21.75" customHeight="1" thickTop="1" thickBot="1">
      <c r="A3" s="184"/>
      <c r="B3" s="26" t="s">
        <v>1</v>
      </c>
      <c r="C3" s="26" t="s">
        <v>34</v>
      </c>
      <c r="D3" s="27" t="s">
        <v>35</v>
      </c>
      <c r="E3" s="26" t="s">
        <v>36</v>
      </c>
      <c r="F3" s="149"/>
      <c r="G3" s="149"/>
      <c r="H3" s="150"/>
      <c r="I3" s="26" t="s">
        <v>44</v>
      </c>
      <c r="J3" s="27" t="s">
        <v>45</v>
      </c>
      <c r="K3" s="26" t="s">
        <v>46</v>
      </c>
      <c r="L3" s="122"/>
    </row>
    <row r="4" spans="1:13" ht="24.75" customHeight="1" thickTop="1" thickBot="1">
      <c r="A4" s="184"/>
      <c r="B4" s="13">
        <v>10</v>
      </c>
      <c r="C4" s="13">
        <v>10</v>
      </c>
      <c r="D4" s="13">
        <v>15</v>
      </c>
      <c r="E4" s="13">
        <v>15</v>
      </c>
      <c r="F4" s="149"/>
      <c r="G4" s="149"/>
      <c r="H4" s="150"/>
      <c r="I4" s="14">
        <v>41</v>
      </c>
      <c r="J4" s="14">
        <v>0</v>
      </c>
      <c r="K4" s="14">
        <v>0</v>
      </c>
      <c r="L4" s="122"/>
    </row>
    <row r="5" spans="1:13" ht="16.5" customHeight="1" thickTop="1" thickBot="1">
      <c r="A5" s="54"/>
      <c r="B5" s="187">
        <f>B4+C4+D4+E4</f>
        <v>50</v>
      </c>
      <c r="C5" s="188"/>
      <c r="D5" s="188"/>
      <c r="E5" s="188"/>
      <c r="F5" s="190"/>
      <c r="G5" s="190"/>
      <c r="H5" s="190"/>
      <c r="I5" s="188">
        <f>I4+J4+K4</f>
        <v>41</v>
      </c>
      <c r="J5" s="188"/>
      <c r="K5" s="189"/>
      <c r="L5" s="122"/>
    </row>
    <row r="6" spans="1:13" ht="19.5" customHeight="1" thickTop="1" thickBot="1">
      <c r="A6" s="54"/>
      <c r="B6" s="191" t="s">
        <v>2</v>
      </c>
      <c r="C6" s="191"/>
      <c r="D6" s="191"/>
      <c r="E6" s="191"/>
      <c r="F6" s="191"/>
      <c r="G6" s="191"/>
      <c r="H6" s="191"/>
      <c r="I6" s="191"/>
      <c r="J6" s="191"/>
      <c r="K6" s="192"/>
      <c r="L6" s="122"/>
      <c r="M6" s="16"/>
    </row>
    <row r="7" spans="1:13" ht="20.25" customHeight="1" thickTop="1" thickBot="1">
      <c r="A7" s="54"/>
      <c r="B7" s="182" t="s">
        <v>21</v>
      </c>
      <c r="C7" s="183"/>
      <c r="D7" s="182" t="s">
        <v>20</v>
      </c>
      <c r="E7" s="182"/>
      <c r="F7" s="183"/>
      <c r="G7" s="193" t="s">
        <v>22</v>
      </c>
      <c r="H7" s="183"/>
      <c r="I7" s="193" t="s">
        <v>23</v>
      </c>
      <c r="J7" s="182"/>
      <c r="K7" s="194"/>
      <c r="L7" s="122"/>
      <c r="M7" s="16"/>
    </row>
    <row r="8" spans="1:13" ht="37.5" customHeight="1" thickTop="1" thickBot="1">
      <c r="A8" s="54"/>
      <c r="B8" s="6" t="s">
        <v>27</v>
      </c>
      <c r="C8" s="7" t="s">
        <v>28</v>
      </c>
      <c r="D8" s="6" t="s">
        <v>26</v>
      </c>
      <c r="E8" s="8" t="s">
        <v>24</v>
      </c>
      <c r="F8" s="7" t="s">
        <v>25</v>
      </c>
      <c r="G8" s="6" t="s">
        <v>29</v>
      </c>
      <c r="H8" s="7" t="s">
        <v>30</v>
      </c>
      <c r="I8" s="6" t="s">
        <v>31</v>
      </c>
      <c r="J8" s="8" t="s">
        <v>32</v>
      </c>
      <c r="K8" s="55" t="s">
        <v>33</v>
      </c>
      <c r="L8" s="122"/>
      <c r="M8" s="16"/>
    </row>
    <row r="9" spans="1:13" ht="26.25" customHeight="1" thickTop="1" thickBot="1">
      <c r="A9" s="54"/>
      <c r="B9" s="9">
        <v>35</v>
      </c>
      <c r="C9" s="10">
        <v>21</v>
      </c>
      <c r="D9" s="9">
        <v>23</v>
      </c>
      <c r="E9" s="11">
        <v>28</v>
      </c>
      <c r="F9" s="10">
        <v>22</v>
      </c>
      <c r="G9" s="9">
        <v>21</v>
      </c>
      <c r="H9" s="10">
        <v>14</v>
      </c>
      <c r="I9" s="9">
        <v>15</v>
      </c>
      <c r="J9" s="11">
        <v>27</v>
      </c>
      <c r="K9" s="56">
        <v>7</v>
      </c>
      <c r="L9" s="122"/>
      <c r="M9" s="16"/>
    </row>
    <row r="10" spans="1:13" ht="16.5" customHeight="1" thickTop="1" thickBot="1">
      <c r="A10" s="54"/>
      <c r="B10" s="195">
        <f>B9+C9</f>
        <v>56</v>
      </c>
      <c r="C10" s="196"/>
      <c r="D10" s="195">
        <f>D9+E9+F9</f>
        <v>73</v>
      </c>
      <c r="E10" s="195"/>
      <c r="F10" s="196"/>
      <c r="G10" s="195">
        <f>G9+H9</f>
        <v>35</v>
      </c>
      <c r="H10" s="196"/>
      <c r="I10" s="195">
        <f>I9+J9+K9</f>
        <v>49</v>
      </c>
      <c r="J10" s="195"/>
      <c r="K10" s="197"/>
      <c r="L10" s="123"/>
      <c r="M10" s="16"/>
    </row>
    <row r="11" spans="1:13" ht="16.5" customHeight="1" thickTop="1" thickBot="1">
      <c r="A11" s="22"/>
      <c r="B11" s="115"/>
      <c r="C11" s="116"/>
      <c r="D11" s="116"/>
      <c r="E11" s="116"/>
      <c r="F11" s="116"/>
      <c r="G11" s="116"/>
      <c r="H11" s="116"/>
      <c r="I11" s="116"/>
      <c r="J11" s="116"/>
      <c r="K11" s="116"/>
      <c r="L11" s="117"/>
      <c r="M11" s="16"/>
    </row>
    <row r="12" spans="1:13" ht="20.25" customHeight="1" thickTop="1" thickBot="1">
      <c r="A12" s="15"/>
      <c r="B12" s="17" t="s">
        <v>19</v>
      </c>
      <c r="C12" s="18" t="s">
        <v>3</v>
      </c>
      <c r="D12" s="19" t="s">
        <v>49</v>
      </c>
      <c r="E12" s="171" t="s">
        <v>39</v>
      </c>
      <c r="F12" s="171" t="s">
        <v>37</v>
      </c>
      <c r="G12" s="171" t="s">
        <v>38</v>
      </c>
      <c r="H12" s="173" t="s">
        <v>51</v>
      </c>
      <c r="I12" s="173" t="s">
        <v>50</v>
      </c>
      <c r="J12" s="33" t="s">
        <v>4</v>
      </c>
      <c r="K12" s="154">
        <f>98.079304+($B$4*1.9680303)+($C$4*1.1051471)+($D$4*3.89537)+($E$4*3.271542)</f>
        <v>236.31475799999998</v>
      </c>
      <c r="L12" s="155"/>
    </row>
    <row r="13" spans="1:13" ht="20.25" customHeight="1" thickTop="1" thickBot="1">
      <c r="A13" s="20"/>
      <c r="B13" s="1" t="s">
        <v>5</v>
      </c>
      <c r="C13" s="40">
        <f>(99.133+($B$4*1.257)+($D$4*1.425)+($C$4*0.657)+($E$4*0.904)+($B$9*2.189)+($C$9*1.727)+($D$9*0.72)+($E$9*1.237)+($F$9*0.708))</f>
        <v>332.86200000000002</v>
      </c>
      <c r="D13" s="47">
        <f>C13+B28</f>
        <v>372.86200000000002</v>
      </c>
      <c r="E13" s="172"/>
      <c r="F13" s="172"/>
      <c r="G13" s="172"/>
      <c r="H13" s="174"/>
      <c r="I13" s="175"/>
      <c r="J13" s="34" t="s">
        <v>6</v>
      </c>
      <c r="K13" s="156">
        <f>98.101409+($B$4*1.945335)+($C$4*1.092402)+($D$4*2.887835)+($E$4*4.31175)</f>
        <v>236.472554</v>
      </c>
      <c r="L13" s="157"/>
    </row>
    <row r="14" spans="1:13" ht="20.25" customHeight="1" thickTop="1" thickBot="1">
      <c r="A14" s="20"/>
      <c r="B14" s="1" t="s">
        <v>7</v>
      </c>
      <c r="C14" s="40">
        <f>(99.133+($B$4*1.247)+($D$4*0.972)+($C$4*0.652)+($E$4*1.457)+($B$9*1.293)+($C$9*0.869)+($D$9*1.714)+($E$9*1.595)+($F$9*1.406))</f>
        <v>333.07600000000002</v>
      </c>
      <c r="D14" s="48">
        <f>C14+B28</f>
        <v>373.07600000000002</v>
      </c>
      <c r="E14" s="73" t="s">
        <v>21</v>
      </c>
      <c r="F14" s="74">
        <v>80</v>
      </c>
      <c r="G14" s="74">
        <f>B10</f>
        <v>56</v>
      </c>
      <c r="H14" s="75">
        <f>F14/G14</f>
        <v>1.4285714285714286</v>
      </c>
      <c r="I14" s="76">
        <f>H34/H14</f>
        <v>70</v>
      </c>
      <c r="J14" s="33" t="s">
        <v>8</v>
      </c>
      <c r="K14" s="156">
        <f>97.948169+($B$4*3.923354)+($C$4*3.3047338)+($D$4*1.9413946)+($E$4*1.0869921)</f>
        <v>215.65484749999999</v>
      </c>
      <c r="L14" s="157"/>
    </row>
    <row r="15" spans="1:13" ht="20.25" customHeight="1" thickTop="1" thickBot="1">
      <c r="A15" s="20"/>
      <c r="B15" s="1" t="s">
        <v>9</v>
      </c>
      <c r="C15" s="40">
        <f>99.133+($B$4*1.244)+($D$4*0.97)+($C$4*0.91)+($E$4*1.231)+($B$9*1.048)+($C$9*0.619)+($D$9*2.138)+($E$9*1.591)+($F$9*1.637)</f>
        <v>333.10300000000001</v>
      </c>
      <c r="D15" s="49">
        <f>C15+B28</f>
        <v>373.10300000000001</v>
      </c>
      <c r="E15" s="73" t="s">
        <v>20</v>
      </c>
      <c r="F15" s="74">
        <v>90</v>
      </c>
      <c r="G15" s="74">
        <f>D10</f>
        <v>73</v>
      </c>
      <c r="H15" s="75">
        <f>F15/G15</f>
        <v>1.2328767123287672</v>
      </c>
      <c r="I15" s="76">
        <f>H34/H15</f>
        <v>81.111111111111114</v>
      </c>
      <c r="J15" s="33" t="s">
        <v>10</v>
      </c>
      <c r="K15" s="156">
        <f>97.794378+($B$4*2.909165)+($C$4*4.37299979)+($D$4*1.930649)+($E$4*1.0789303)</f>
        <v>215.7597154</v>
      </c>
      <c r="L15" s="157"/>
    </row>
    <row r="16" spans="1:13" ht="20.25" customHeight="1" thickTop="1" thickBot="1">
      <c r="A16" s="20"/>
      <c r="B16" s="2" t="s">
        <v>11</v>
      </c>
      <c r="C16" s="41">
        <f>99.133+($B$4*1.258)+($D$4*1.248)+($C$4*0.789)+($E$4*1.018)+($B$9*1.794)+($C$9*1.377)+($D$9*0.72)+($E$9*1.609)+($F$9*1.064)</f>
        <v>330.32</v>
      </c>
      <c r="D16" s="49">
        <f>C16+B28</f>
        <v>370.32</v>
      </c>
      <c r="E16" s="77" t="s">
        <v>22</v>
      </c>
      <c r="F16" s="78">
        <v>80</v>
      </c>
      <c r="G16" s="78">
        <f>G10</f>
        <v>35</v>
      </c>
      <c r="H16" s="79">
        <f>F16/G16</f>
        <v>2.2857142857142856</v>
      </c>
      <c r="I16" s="80">
        <f>H34/H16</f>
        <v>43.75</v>
      </c>
      <c r="J16" s="35" t="s">
        <v>12</v>
      </c>
      <c r="K16" s="158">
        <f>98.2767667+($B$4*3.6623897)+($C$4*2.22336428)+($D$4*3.2326853)+($E$4*1.096962)</f>
        <v>222.07901600000002</v>
      </c>
      <c r="L16" s="159"/>
      <c r="M16" s="21"/>
    </row>
    <row r="17" spans="1:22" ht="20.25" customHeight="1" thickTop="1" thickBot="1">
      <c r="A17" s="22"/>
      <c r="B17" s="23" t="s">
        <v>19</v>
      </c>
      <c r="C17" s="23" t="s">
        <v>3</v>
      </c>
      <c r="D17" s="19" t="s">
        <v>49</v>
      </c>
      <c r="E17" s="77" t="s">
        <v>23</v>
      </c>
      <c r="F17" s="78">
        <v>90</v>
      </c>
      <c r="G17" s="78">
        <f>I10</f>
        <v>49</v>
      </c>
      <c r="H17" s="81">
        <f>F17/G17</f>
        <v>1.8367346938775511</v>
      </c>
      <c r="I17" s="80">
        <f>H34/H17</f>
        <v>54.444444444444443</v>
      </c>
      <c r="J17" s="67" t="s">
        <v>13</v>
      </c>
      <c r="K17" s="156">
        <f>98.26887+($B$4*3.2727993)+($C$4*1.11384118)+($D$4*3.63156608)+($E$4*2.1981872)</f>
        <v>229.58157399999999</v>
      </c>
      <c r="L17" s="157"/>
      <c r="V17" s="12">
        <v>2</v>
      </c>
    </row>
    <row r="18" spans="1:22" ht="20.25" customHeight="1" thickTop="1" thickBot="1">
      <c r="A18" s="22"/>
      <c r="B18" s="98" t="s">
        <v>14</v>
      </c>
      <c r="C18" s="99">
        <f>97.568+($B$4*1.521)+($C$4*0.625)+($D$4*1.355)+($E$4*0.537)+($B$9*1.937)+($C$9*1.19)+($H$9*1.372)+($G$9*1.522)</f>
        <v>291.363</v>
      </c>
      <c r="D18" s="100">
        <f>C18+B28</f>
        <v>331.363</v>
      </c>
      <c r="E18" s="82" t="s">
        <v>48</v>
      </c>
      <c r="F18" s="83">
        <v>80</v>
      </c>
      <c r="G18" s="83">
        <f>I5</f>
        <v>41</v>
      </c>
      <c r="H18" s="84">
        <f>F18/G18</f>
        <v>1.9512195121951219</v>
      </c>
      <c r="I18" s="85">
        <f>H34/H18</f>
        <v>51.25</v>
      </c>
      <c r="J18" s="66"/>
      <c r="K18" s="68"/>
      <c r="L18" s="69"/>
    </row>
    <row r="19" spans="1:22" ht="20.25" customHeight="1" thickTop="1" thickBot="1">
      <c r="A19" s="22"/>
      <c r="B19" s="98" t="s">
        <v>15</v>
      </c>
      <c r="C19" s="101">
        <f>(97.568+($B$4*1.494)+($C$4*0.859)+($D$4*1.165)+($E$4*0.528)+($B$9*1.675)+($C$9*0.935)+($H$9*1.54)+($G$9*1.895))</f>
        <v>286.108</v>
      </c>
      <c r="D19" s="102">
        <f>C19+B28</f>
        <v>326.108</v>
      </c>
      <c r="E19" s="148"/>
      <c r="F19" s="149"/>
      <c r="G19" s="149"/>
      <c r="H19" s="149"/>
      <c r="I19" s="149"/>
      <c r="J19" s="149"/>
      <c r="K19" s="149"/>
      <c r="L19" s="150"/>
    </row>
    <row r="20" spans="1:22" ht="20.25" customHeight="1" thickTop="1" thickBot="1">
      <c r="A20" s="22"/>
      <c r="B20" s="103" t="s">
        <v>16</v>
      </c>
      <c r="C20" s="104">
        <f>(97.568+($B$4*1.567)+($C$4*1.201)+($D$4*0.814)+($E$4*0.517)+($B$9*1.341)+($C$9*0.801)+($H$9*1.884)+($G$9*2.17))</f>
        <v>280.91500000000002</v>
      </c>
      <c r="D20" s="105">
        <f>C20+B28</f>
        <v>320.91500000000002</v>
      </c>
      <c r="E20" s="148"/>
      <c r="F20" s="149"/>
      <c r="G20" s="149"/>
      <c r="H20" s="149"/>
      <c r="I20" s="149"/>
      <c r="J20" s="149"/>
      <c r="K20" s="149"/>
      <c r="L20" s="150"/>
    </row>
    <row r="21" spans="1:22" ht="20.25" customHeight="1" thickTop="1" thickBot="1">
      <c r="A21" s="22"/>
      <c r="B21" s="23" t="s">
        <v>19</v>
      </c>
      <c r="C21" s="23" t="s">
        <v>3</v>
      </c>
      <c r="D21" s="38" t="s">
        <v>49</v>
      </c>
      <c r="E21" s="151"/>
      <c r="F21" s="152"/>
      <c r="G21" s="152"/>
      <c r="H21" s="152"/>
      <c r="I21" s="152"/>
      <c r="J21" s="152"/>
      <c r="K21" s="152"/>
      <c r="L21" s="153"/>
    </row>
    <row r="22" spans="1:22" ht="20.25" customHeight="1" thickTop="1" thickBot="1">
      <c r="A22" s="22"/>
      <c r="B22" s="5" t="s">
        <v>17</v>
      </c>
      <c r="C22" s="42">
        <f>(89.881+($B$4*1.298)+($C$4*1.378)+($D$4*0.778)+($E$4*0.494)+($H$9*1.371)+($G$9*1.209)+($I$9*2.851)+($J$9*1.531)+($K$9*1.692))</f>
        <v>276.25</v>
      </c>
      <c r="D22" s="50">
        <f>C22+B28</f>
        <v>316.25</v>
      </c>
      <c r="E22" s="171" t="s">
        <v>39</v>
      </c>
      <c r="F22" s="171" t="s">
        <v>37</v>
      </c>
      <c r="G22" s="180" t="s">
        <v>38</v>
      </c>
      <c r="H22" s="178" t="s">
        <v>51</v>
      </c>
      <c r="I22" s="164" t="s">
        <v>50</v>
      </c>
      <c r="J22" s="160" t="s">
        <v>62</v>
      </c>
      <c r="K22" s="162" t="s">
        <v>52</v>
      </c>
      <c r="L22" s="164" t="s">
        <v>63</v>
      </c>
    </row>
    <row r="23" spans="1:22" ht="20.25" customHeight="1" thickTop="1" thickBot="1">
      <c r="A23" s="22"/>
      <c r="B23" s="28" t="s">
        <v>18</v>
      </c>
      <c r="C23" s="43">
        <f>(81.91+($B$4*1.78)+($C$4*1.251)+($D$4*0.463)+($E$4*0.489)+($H$9*0.892)+($G$9*2.305)+($I$9*1.895)+($J$9*1.516)+($K$9*1.197))</f>
        <v>265.12900000000002</v>
      </c>
      <c r="D23" s="51">
        <f>C23+B28</f>
        <v>305.12900000000002</v>
      </c>
      <c r="E23" s="176"/>
      <c r="F23" s="172"/>
      <c r="G23" s="181"/>
      <c r="H23" s="179"/>
      <c r="I23" s="177"/>
      <c r="J23" s="161"/>
      <c r="K23" s="163"/>
      <c r="L23" s="165"/>
    </row>
    <row r="24" spans="1:22" ht="20.25" customHeight="1" thickTop="1" thickBot="1">
      <c r="A24" s="22"/>
      <c r="B24" s="23" t="s">
        <v>19</v>
      </c>
      <c r="C24" s="29" t="s">
        <v>3</v>
      </c>
      <c r="D24" s="19" t="s">
        <v>49</v>
      </c>
      <c r="E24" s="86" t="s">
        <v>40</v>
      </c>
      <c r="F24" s="74">
        <v>170</v>
      </c>
      <c r="G24" s="74">
        <f>B10+D10</f>
        <v>129</v>
      </c>
      <c r="H24" s="75">
        <f>F24/G24</f>
        <v>1.317829457364341</v>
      </c>
      <c r="I24" s="87">
        <f>H34/H24</f>
        <v>75.882352941176478</v>
      </c>
      <c r="J24" s="70" t="s">
        <v>53</v>
      </c>
      <c r="K24" s="59">
        <v>465</v>
      </c>
      <c r="L24" s="97" t="str">
        <f>IF(K24=560,"1",IF(K24=555,"2/14",IF(K24=550,"15/75",IF(K24=545,"76/202",IF(K24=540,"203/435",IF(K24=535,"436/792",IF(K24=530,"793/1.239",IF(K24=525,"1.240/1.778",IF(K24=520,"1.779/2.453",IF(K24=515,"2.454/3.294",IF(K24=510,"3.295/4.231",IF(K24=505,"4.232/5.353",IF(K24=500,"5.354/6.630",IF(K24=495,"6.631/8.087",IF(K24=490,"8.088/9.661",IF(K24=485,"9.662/11.457",IF(K24=480,"11.458/13.325",IF(K24=475,"13.326/15.227",IF(K24=470,"15.228/17.277",IF(K24=465,"17.278/19.466",IF(K24=460,"19.467/21.671",IF(K24=455,"21.672/23.992",IF(K24=450,"23.993/26.376",IF(K24=445,"26.367/28.880",IF(K24=440,"28.881/31.362",IF(K24=435,"31.364/33.885",IF(K24=430,"33.886/36.516",IF(K24=425,"36.517/39.117",IF(K24=420,"39.118/41.892",IF(K24=415,"41.893/44.631",IF(K24=410,"44.632/47.423",IF(K24=405,"47.424/50.207",IF(K24=400,"50.208/53.129",IF(K24=395,"53.130/56.195",IF(K24=390,"56.196/59.317",IF(K24=385,"59.318/62.476",IF(K24=380,"62.477/65.689",IF(K24=375,"65.690/69.028",IF(K24=370,"69.029/72.271",IF(K24=365,"72.272/75.665",IF(K24=360,"75.666/79.118",IF(K24=355,"79.119/82.606",IF(K24=350,"82.607/86.317",IF(K24=345,"86.318/90.152",IF(K24=340,"90.153/93.990",IF(K24=335,"93.991/97.930",IF(K24=330,"97.931/102.008",IF(K24=325,"102.009/106.213",IF(K24=320,"106.214/110.708",IF(K24=315,"110.709/115.219",IF(K24=310,"115.220/119.807",IF(K24=305,"119.808/124.586",IF(K24=300,"124.587/129.565")))))))))))))))))))))))))))))))))))))))))))))))))))))</f>
        <v>17.278/19.466</v>
      </c>
    </row>
    <row r="25" spans="1:22" ht="20.25" customHeight="1" thickTop="1" thickBot="1">
      <c r="A25" s="20"/>
      <c r="B25" s="36" t="s">
        <v>44</v>
      </c>
      <c r="C25" s="44">
        <f>(89.881+($B$4*1.498)+($C$4*0.897)+($D$4*0.602)+($E$4*0.494)+($I$4*3.245))</f>
        <v>263.31600000000003</v>
      </c>
      <c r="D25" s="52">
        <f>C25+B28</f>
        <v>303.31600000000003</v>
      </c>
      <c r="E25" s="88" t="s">
        <v>43</v>
      </c>
      <c r="F25" s="89">
        <v>160</v>
      </c>
      <c r="G25" s="78">
        <f>B10+G10</f>
        <v>91</v>
      </c>
      <c r="H25" s="79">
        <f>F25/G25</f>
        <v>1.7582417582417582</v>
      </c>
      <c r="I25" s="90">
        <f>H34/H25</f>
        <v>56.875</v>
      </c>
      <c r="J25" s="70" t="s">
        <v>54</v>
      </c>
      <c r="K25" s="59">
        <v>470</v>
      </c>
      <c r="L25" s="111" t="str">
        <f>IF(K25=560,"1",IF(K25=555,"2/14",IF(K25=550,"15/69",IF(K25=545,"70/190",IF(K25=540,"191/361",IF(K25=535,"362/695",IF(K25=530,"696/1.142",IF(K25=525,"1.143/1.669",IF(K25=520,"1.670/2.358",IF(K25=515,"2.359/3.155",IF(K25=510,"3.156/4.209",IF(K25=505,"4.210/5.330",IF(K25=500,"5.331/6.693",IF(K25=495,"6.694/8.210",IF(K25=490,"8.211/9.838",IF(K25=485,"9.839/11.716",IF(K25=480,"11.717/13.578",IF(K25=475,"13.579/15.649",IF(K25=470,"15.650/17.666",IF(K25=465,"17.667/19.862",IF(K25=460,"19.863/22.105",IF(K25=455,"22.106/24.433",IF(K25=450,"24.434/26.808",IF(K25=445,"26.809/29.222",IF(K25=440,"29.223/31.709",IF(K25=435,"31.710/34.190",IF(K25=430,"34.191/36.698",IF(K25=425,"36.699/39.367",IF(K25=420,"39.368/42.026",IF(K25=415,"42.027/44.648",IF(K25=410,"44.649/47.322",IF(K25=405,"47.323/50.108",IF(K25=400,"50.109/52.980",IF(K25=395,"52.981/55.930",IF(K25=390,"55.931/58.874",IF(K25=385,"58.879/61.937",IF(K25=380,"61.938/64.961",IF(K25=375,"64.962/68.016",IF(K25=370,"68.017/71.158",IF(K25=365,"71.159/74.286",IF(K25=360,"74.287/77.621",IF(K25=355,"77.622/81.010",IF(K25=350,"81.011/84.524",IF(K25=345,"84.525/88.047",IF(K25=340,"88.048/91.619",IF(K25=335,"91.620/95.332",IF(K25=330,"95.333/99.106",IF(K25=325,"99.107/103.011",IF(K25=320,"103.012/107.017",IF(K25=315,"107.018/111.103",IF(K25=310,"111.104/115.184",IF(K25=305,"115.185/119.524",IF(K25=300,"119.525/123.846")))))))))))))))))))))))))))))))))))))))))))))))))))))</f>
        <v>15.650/17.666</v>
      </c>
    </row>
    <row r="26" spans="1:22" ht="20.25" customHeight="1" thickTop="1" thickBot="1">
      <c r="A26" s="20"/>
      <c r="B26" s="32" t="s">
        <v>45</v>
      </c>
      <c r="C26" s="45">
        <f>(89.881+($B$4*2.393)+($C$4*1.288)+($D$4*0.708)+($E$4*0.491)+($J$4*2.489))</f>
        <v>144.67600000000002</v>
      </c>
      <c r="D26" s="53">
        <f>C26+B28</f>
        <v>184.67600000000002</v>
      </c>
      <c r="E26" s="91" t="s">
        <v>41</v>
      </c>
      <c r="F26" s="92">
        <v>170</v>
      </c>
      <c r="G26" s="3">
        <f>G10+I10</f>
        <v>84</v>
      </c>
      <c r="H26" s="93">
        <f>F26/G26</f>
        <v>2.0238095238095237</v>
      </c>
      <c r="I26" s="94">
        <f>H34/H26</f>
        <v>49.411764705882355</v>
      </c>
      <c r="J26" s="71" t="s">
        <v>55</v>
      </c>
      <c r="K26" s="60">
        <v>470</v>
      </c>
      <c r="L26" s="97" t="str">
        <f>IF(K26=560,"1",IF(K26=555,"2/12",IF(K26=550,"13/69",IF(K26=545,"70/172",IF(K26=540,"173/337",IF(K26=535,"338/626",IF(K26=530,"627/1.049",IF(K26=525,"1.050/1.519",IF(K26=520,"1.520/2.168",IF(K26=515,"2.169/2.938",IF(K26=510,"2.939/3.878",IF(K26=505,"3.879/4.991",IF(K26=500,"4.992/6.295",IF(K26=495,"6.296/7.721",IF(K26=490,"7.722/9.254",IF(K26=485,"9.255/10.971",IF(K26=480,"10.972/12.860",IF(K26=475,"12.861/14.804",IF(K26=470,"14.805/16.811",IF(K26=465,"16.812/18.877",IF(K26=460,"18.878/21.119",IF(K26=455,"21.120/23.365",IF(K26=450,"23.366/25.634",IF(K26=445,"25.635/27.933",IF(K26=440,"27.934/30.328",IF(K26=435,"30.328/32.798",IF(K26=430,"32.799/35.286",IF(K26=425,"35.287/37.811",IF(K26=420,"37.812/40.428",IF(K26=415,"40.429/42.979",IF(K26=410,"42.980/45.655",IF(K26=405,"45.656/48.382",IF(K26=400,"48.383/51.100",IF(K26=395,"51.101/53.932",IF(K26=390,"53.933/56.908",IF(K26=385,"56.909/69.860",IF(K26=380,"59.861/62.846",IF(K26=375,"62.847/65.889",IF(K26=370,"65.890/68.895",IF(K26=365,"68.896/72.079",IF(K26=360,"72.080/75.392",IF(K26=355,"75.393/78.731",IF(K26=350,"78.732/82.215",IF(K26=345,"82.216/85.670",IF(K26=340,"85.671/89.236",IF(K26=335,"89.237/92.942",IF(K26=330,"92.943/96.677",IF(K26=325,"96.668/100.596",IF(K26=320,"100.597/104.617",IF(K26=315,"104.618/108.721",IF(K26=310,"108.722/112.912",IF(K26=305,"112.913/117.269",IF(K26=300,"117.270/121.694")))))))))))))))))))))))))))))))))))))))))))))))))))))</f>
        <v>14.805/16.811</v>
      </c>
    </row>
    <row r="27" spans="1:22" ht="20.25" customHeight="1" thickTop="1" thickBot="1">
      <c r="A27" s="20"/>
      <c r="B27" s="37" t="s">
        <v>46</v>
      </c>
      <c r="C27" s="46">
        <f>(89.881+($B$4*4.798)+($C$4*1.978)+($D$4*0.688)+($E$4*0.496)+($K$4*1.011))</f>
        <v>175.40099999999998</v>
      </c>
      <c r="D27" s="61">
        <f>C27+B28</f>
        <v>215.40099999999998</v>
      </c>
      <c r="E27" s="95" t="s">
        <v>47</v>
      </c>
      <c r="F27" s="96">
        <v>80</v>
      </c>
      <c r="G27" s="4">
        <f>I5</f>
        <v>41</v>
      </c>
      <c r="H27" s="93">
        <f>F27/G27</f>
        <v>1.9512195121951219</v>
      </c>
      <c r="I27" s="94">
        <f>H34/H27</f>
        <v>51.25</v>
      </c>
      <c r="J27" s="72" t="s">
        <v>56</v>
      </c>
      <c r="K27" s="58">
        <v>465</v>
      </c>
      <c r="L27" s="39" t="str">
        <f>IF(K27=560,"1",IF(K27=555,"2/11",IF(K27=550,"12/59",IF(K27=545,"60/180",IF(K27=540,"181/379",IF(K27=535,"380/700",IF(K27=530,"701/1.141",IF(K27=525,"1.142/1.651",IF(K27=520,"1.652/2.258",IF(K27=515,"2.259/3.084",IF(K27=510,"3.085/4.022",IF(K27=505,"4.023/5.109",IF(K27=500,"5.109/6.364",IF(K27=495,"6.365/7.812",IF(K27=490,"7.813/9.381",IF(K27=485,"9.382/11.096",IF(K27=480,"11.097/13.007",IF(K27=475,"13.008/14.877",IF(K27=470,"14.878/16.861",IF(K27=465,"16.862/19.042",IF(K27=460,"19.043/21.205",IF(K27=455,"21.206/23.466",IF(K27=450,"23.467/25.872",IF(K27=445,"25.873/28.264",IF(K27=440,"28.265/30.683",IF(K27=435,"30.684/33.218",IF(K27=430,"33.219/35.761",IF(K27=425,"35.762/38.353",IF(K27=420,"38.354/40.988",IF(K27=415,"40.989/43.737",IF(K27=410,"43.738/46.351",IF(K27=405,"46.352/49.101",IF(K27=400,"49.102/51.890",IF(K27=395,"51.891/54.844",IF(K27=390,"54.845/57.860",IF(K27=385,"57.861/60.963",IF(K27=380,"60.964/64.094",IF(K27=375,"64.095/67.326",IF(K27=370,"67.327/70.474",IF(K27=365,"70.475/73.746",IF(K27=360,"73.747/76.958",IF(K27=355,"76.959/80.414",IF(K27=350,"80.415/83.896",IF(K27=345,"83.897/87.588",IF(K27=340,"87.589/91.274",IF(K27=335,"91.275/95.031",IF(K27=330,"95.032/98.925",IF(K27=325,"98.926/102.845",IF(K27=320,"102.846/106.987",IF(K27=315,"106.988/111.194",IF(K27=310,"111.195/115.511",IF(K27=305,"115.512/119.830",IF(K27=300,"119.831/124.370")))))))))))))))))))))))))))))))))))))))))))))))))))))</f>
        <v>16.862/19.042</v>
      </c>
    </row>
    <row r="28" spans="1:22" ht="20.25" customHeight="1" thickTop="1" thickBot="1">
      <c r="A28" s="20"/>
      <c r="B28" s="133">
        <v>40</v>
      </c>
      <c r="C28" s="134"/>
      <c r="D28" s="135"/>
      <c r="E28" s="124"/>
      <c r="F28" s="125"/>
      <c r="G28" s="125"/>
      <c r="H28" s="125"/>
      <c r="I28" s="126"/>
      <c r="J28" s="70" t="s">
        <v>57</v>
      </c>
      <c r="K28" s="59">
        <v>420</v>
      </c>
      <c r="L28" s="57" t="str">
        <f>IF(K28=560,"1",IF(K28=555,"1/2",IF(K28=550,"3/7",IF(K28=545,"8/15",IF(K28=540,"16/31",IF(K28=535,"32/58",IF(K28=530,"59/115",IF(K28=525,"116/190",IF(K28=520,"191/295",IF(K28=515,"296/439",IF(K28=510,"440/617",IF(K28=505,"618/880",IF(K28=500,"881/1.173",IF(K28=495,"1.174/1.534",IF(K28=490,"1.535/1.970",IF(K28=485,"1.971/2.480",IF(K28=480,"2.481/3.020",IF(K28=475,"3.021/3.702",IF(K28=470,"3.703/4.550",IF(K28=465,"4.551/5.460",IF(K28=460,"5.461/6.631",IF(K28=455,"6.631/7.823",IF(K28=450,"7.824/9.289",IF(K28=445,"9.290/10.953",IF(K28=440,"10.953/12.793",IF(K28=435,"12.794/14.767",IF(K28=430,"14.768/16.944",IF(K28=425,"16.945/19.327",IF(K28=420,"19.328/21.747",IF(K28=415,"21.748/24.430",IF(K28=410,"24.431/27.262",IF(K28=405,"27.263/30.374",IF(K28=400,"30.375/33.563",IF(K28=395,"33.564/36.884",IF(K28=390,"36.885/40.494",IF(K28=385,"40.495/44.243",IF(K28=380,"44.244/48.185",IF(K28=375,"48.186/52.348",IF(K28=370,"52.349/56.726",IF(K28=365,"56.727/61.323",IF(K28=360,"61.324/66.198",IF(K28=355,"66.199/71.574",IF(K28=350,"71.575/77.199",IF(K28=345,"77.200/83.356",IF(K28=340,"83.357/89.911",IF(K28=335,"89.912/96.752",IF(K28=330,"96.753/104.352",IF(K28=325,"104.353/112.223",IF(K28=320,"112.224/120.576",IF(K28=315,"120.577/129.524",IF(K28=310,"129.525/138.914",IF(K28=305,"138.915/148.766",IF(K28=300,"148.777/159.113")))))))))))))))))))))))))))))))))))))))))))))))))))))</f>
        <v>19.328/21.747</v>
      </c>
    </row>
    <row r="29" spans="1:22" ht="20.25" customHeight="1" thickTop="1" thickBot="1">
      <c r="A29" s="20"/>
      <c r="B29" s="136"/>
      <c r="C29" s="137"/>
      <c r="D29" s="138"/>
      <c r="E29" s="127" t="s">
        <v>64</v>
      </c>
      <c r="F29" s="128"/>
      <c r="G29" s="128"/>
      <c r="H29" s="128"/>
      <c r="I29" s="129"/>
      <c r="J29" s="108" t="s">
        <v>58</v>
      </c>
      <c r="K29" s="106">
        <v>415</v>
      </c>
      <c r="L29" s="97" t="str">
        <f>IF(K29=560,"1",IF(K29=555,"2",IF(K29=550,"3/5",IF(K29=545,"6/12",IF(K29=540,"13/24",IF(K29=535,"25/52",IF(K29=530,"53/95",IF(K29=525,"96/155",IF(K29=520,"156/241",IF(K29=515,"242/369",IF(K29=510,"370/524",IF(K29=505,"525/725",IF(K29=500,"726/993",IF(K29=495,"994/1.286",IF(K29=490,"1.287/1.679",IF(K29=485,"1.670/2.187",IF(K29=480,"2.188/2.710",IF(K29=475,"2.711/3.289",IF(K29=470,"3.290/4.037",IF(K29=465,"4.038/4.925",IF(K29=460,"4.926/5.980",IF(K29=455,"5.981/7.243",IF(K29=450,"7.244/8.618",IF(K29=445,"8.619/10.235",IF(K29=440,"10.236/12.124",IF(K29=435,"12.125/14.145",IF(K29=430,"14.146/16.322",IF(K29=425,"16.323/18.729",IF(K29=420,"18.730/21.345",IF(K29=415,"21.346/24.164",IF(K29=410,"24.165/27.202",IF(K29=405,"27.203/30.508",IF(K29=400,"30.509/33.874",IF(K29=395,"33.875/37.585",IF(K29=390,"37.586/41.397",IF(K29=385,"41.398/45.481",IF(K29=380,"45.482/49.807",IF(K29=375,"49.808/54.416",IF(K29=370,"54.417/59.179",IF(K29=365,"59.180/64.229",IF(K29=360,"64.230/69.588",IF(K29=355,"69.589/75.160",IF(K29=350,"75.161/81.127",IF(K29=345,"81.128/87.362",IF(K29=340,"87.363/94.000",IF(K29=335,"94.001/100.832",IF(K29=330,"100.833/107.947",IF(K29=325,"107.948/115.543",IF(K29=320,"115.544/123.578",IF(K29=315,"123.579/132.481",IF(K29=310,"132.482/141.756",IF(K29=305,"141.757/151.701",IF(K29=300,"151.702/162.415")))))))))))))))))))))))))))))))))))))))))))))))))))))</f>
        <v>21.346/24.164</v>
      </c>
    </row>
    <row r="30" spans="1:22" ht="20.25" customHeight="1" thickTop="1" thickBot="1">
      <c r="A30" s="20"/>
      <c r="B30" s="139"/>
      <c r="C30" s="140"/>
      <c r="D30" s="141"/>
      <c r="E30" s="127" t="s">
        <v>65</v>
      </c>
      <c r="F30" s="128"/>
      <c r="G30" s="128"/>
      <c r="H30" s="128"/>
      <c r="I30" s="129"/>
      <c r="J30" s="109" t="s">
        <v>59</v>
      </c>
      <c r="K30" s="107">
        <v>410</v>
      </c>
      <c r="L30" s="97" t="str">
        <f>IF(K30=560,"1",IF(K30=555,"2",IF(K30=550,"2/4",IF(K30=545,"5/11",IF(K30=540,"12/23",IF(K30=535,"24/50",IF(K30=530,"51/85",IF(K30=525,"86/137",IF(K30=520,"138/208",IF(K30=515,"209/325",IF(K30=510,"326/462",IF(K30=505,"463/634",IF(K30=500,"635/854",IF(K30=495,"855/1.138",IF(K30=490,"1.139/1.473",IF(K30=485,"1.474/1.882",IF(K30=480,"1.883/2.425",IF(K30=475,"2.426/2.992",IF(K30=470,"2.993/3.670",IF(K30=465,"3.671/4.496",IF(K30=460,"4.497/5.521",IF(K30=455,"5.522/6.652",IF(K30=450,"6.653/8.039",IF(K30=445,"8.040/9.629",IF(K30=440,"9.630/11.424",IF(K30=435,"11.425/13.481",IF(K30=430,"13.482/15.727",IF(K30=425,"15.728/18.163",IF(K30=420,"18.164/20.866",IF(K30=415,"20.867/23.823",IF(K30=410,"23.824/27.049",IF(K30=405,"27.050/30.593",IF(K30=400,"30.594/34.394",IF(K30=395,"34.395/38.313",IF(K30=390,"38.314/42.483",IF(K30=385,"42.484/47.046",IF(K30=380,"47.047/51.926",IF(K30=375,"51.927/56.848",IF(K30=370,"56.849/62.312",IF(K30=365,"62.313/68.056",IF(K30=360,"68.087/74.121",IF(K30=355,"74.121/80.599",IF(K30=350,"80.600/87.400",IF(K30=345,"87.401/94.559",IF(K30=340,"94.560/102.075",IF(K30=335,"102.076/109.860",IF(K30=330,"109.861/118.098",IF(K30=325,"118.099/126.727",IF(K30=320,"126.728/135.857",IF(K30=315,"135.858/145.281",IF(K30=310,"145.282/155.338",IF(K30=305,"155.339/165.804",IF(K30=300,"165.804/176.938")))))))))))))))))))))))))))))))))))))))))))))))))))))</f>
        <v>23.824/27.049</v>
      </c>
    </row>
    <row r="31" spans="1:22" ht="20.25" customHeight="1" thickTop="1" thickBot="1">
      <c r="A31" s="20"/>
      <c r="B31" s="142" t="s">
        <v>67</v>
      </c>
      <c r="C31" s="143"/>
      <c r="D31" s="144"/>
      <c r="E31" s="130" t="s">
        <v>66</v>
      </c>
      <c r="F31" s="131"/>
      <c r="G31" s="131"/>
      <c r="H31" s="131"/>
      <c r="I31" s="132"/>
      <c r="J31" s="110" t="s">
        <v>60</v>
      </c>
      <c r="K31" s="106">
        <v>405</v>
      </c>
      <c r="L31" s="39" t="str">
        <f>IF(K31=560,"1",IF(K31=555,"1",IF(K31=550,"2",IF(K31=545,"3",IF(K31=540,"4",IF(K31=535,"5/6",IF(K31=530,"7/9",IF(K31=525,"10/17",IF(K31=520,"18/32",IF(K31=515,"33/48",IF(K31=510,"49/71",IF(K31=505,"72/99",IF(K31=500,"100/135",IF(K31=495,"136/172",IF(K31=490,"173/234",IF(K31=485,"235/293",IF(K31=480,"294/367",IF(K31=475,"368/460",IF(K31=470,"461/575",IF(K31=465,"576/711",IF(K31=460,"712/861",IF(K31=455,"862/1.039",IF(K31=450,"1.040/1.260",IF(K31=445,"1.261/1.525",IF(K31=440,"1.526/1.829",IF(K31=435,"1.830/2.231",IF(K31=430,"2.232/2.702",IF(K31=425,"2.703/3.218",IF(K31=420,"3.219/3.849",IF(K31=415,"3.850/4.588",IF(K31=410,"4.589/5.509",IF(K31=405,"5.510/6.567",IF(K31=400,"6.568/7.887",IF(K31=395,"7.888/9.378",IF(K31=390,"9.379/11.160",IF(K31=385,"11.161/13.205",IF(K31=380,"13.206/15.577",IF(K31=375,"15.578/18.312",IF(K31=370,"18.313/21.382",IF(K31=365,"21.383/24.867",IF(K31=360,"24.868/28.685",IF(K31=355,"28.686/33.027",IF(K31=350,"33.028/37.938",IF(K31=345,"37.939/43.193",IF(K31=340,"43.194/48.948",IF(K31=335,"48.949/55.188",IF(K31=330,"55.189/61.948",IF(K31=325,"61.949/69.071",IF(K31=320,"69.072/76.662",IF(K31=315,"76.663/84.692",IF(K31=310,"84.693/93.154",IF(K31=305,"93.155/101.939",IF(K31=300,"101.940/111.244")))))))))))))))))))))))))))))))))))))))))))))))))))))</f>
        <v>5.510/6.567</v>
      </c>
    </row>
    <row r="32" spans="1:22" ht="20.25" customHeight="1" thickTop="1" thickBot="1">
      <c r="A32" s="20"/>
      <c r="B32" s="145"/>
      <c r="C32" s="146"/>
      <c r="D32" s="147"/>
      <c r="E32" s="62"/>
      <c r="F32" s="63"/>
      <c r="G32" s="63"/>
      <c r="H32" s="64"/>
      <c r="I32" s="65"/>
      <c r="J32" s="109" t="s">
        <v>61</v>
      </c>
      <c r="K32" s="107">
        <v>395</v>
      </c>
      <c r="L32" s="57" t="str">
        <f>IF(K32=560,"1",IF(K32=555,"1",IF(K32=550,"2",IF(K32=545,"3/5",IF(K32=540,"6/8",IF(K32=535,"9/10",IF(K32=530,"11/14",IF(K32=525,"15/29",IF(K32=520,"30/49",IF(K32=515,"50/66",IF(K32=510,"67/94",IF(K32=505,"95/140",IF(K32=500,"141/188",IF(K32=495,"189/256",IF(K32=490,"257/339",IF(K32=485,"340/434",IF(K32=480,"435/534",IF(K32=475,"535/677",IF(K32=470,"678/839",IF(K32=465,"840/1.049",IF(K32=460,"1.050/1.309",IF(K32=455,"1.310/1.639",IF(K32=450,"1.640/2.021",IF(K32=445,"2.022/2.452",IF(K32=440,"2.453/2.967",IF(K32=435,"2.968/3.611",IF(K32=430,"3.612/4.428",IF(K32=425,"4.429/5.399",IF(K32=420,"5.400/6.477",IF(K32=415,"6.478/7.762",IF(K32=410,"7.763/9.258",IF(K32=405,"9.259/11.051",IF(K32=400,"11.052/13.116",IF(K32=395,"13.117/15.546",IF(K32=390,"15.547/18.254",IF(K32=385,"18.255/21.427",IF(K32=380,"21.428/24.886",IF(K32=375,"24.887/28.729",IF(K32=370,"28.730/33.146",IF(K32=365,"33.147/37.886",IF(K32=360,"37.887/43.098",IF(K32=355,"2",IF(K32=350,"43.099/48.880",IF(K32=345,"48.881/55.013",IF(K32=340,"55.014/61.786",IF(K32=335,"61.787/68.648",IF(K32=330,"68.649/76.000",IF(K32=325,"76.001/84.023",IF(K32=320,"84.024/92.246",IF(K32=315,"92.247/101.014",IF(K32=310,"101.015/109.942",IF(K32=305,"109.943/119.437",IF(K32=300,"129.415/139.858")))))))))))))))))))))))))))))))))))))))))))))))))))))</f>
        <v>13.117/15.546</v>
      </c>
    </row>
    <row r="33" spans="1:12" ht="21" customHeight="1" thickTop="1" thickBot="1">
      <c r="A33" s="31"/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4"/>
    </row>
    <row r="34" spans="1:12" ht="21" customHeight="1" thickTop="1" thickBot="1">
      <c r="A34" s="24"/>
      <c r="B34" s="25"/>
      <c r="C34" s="25"/>
      <c r="D34" s="25"/>
      <c r="E34" s="166" t="s">
        <v>42</v>
      </c>
      <c r="F34" s="167"/>
      <c r="G34" s="168"/>
      <c r="H34" s="169">
        <v>100</v>
      </c>
      <c r="I34" s="170"/>
      <c r="J34" s="25"/>
      <c r="K34" s="25"/>
      <c r="L34" s="25"/>
    </row>
    <row r="35" spans="1:12" ht="13.5" thickTop="1">
      <c r="A35" s="30"/>
    </row>
  </sheetData>
  <mergeCells count="48">
    <mergeCell ref="B6:K6"/>
    <mergeCell ref="G7:H7"/>
    <mergeCell ref="I7:K7"/>
    <mergeCell ref="G10:H10"/>
    <mergeCell ref="I10:K10"/>
    <mergeCell ref="B10:C10"/>
    <mergeCell ref="D10:F10"/>
    <mergeCell ref="A2:A4"/>
    <mergeCell ref="B2:E2"/>
    <mergeCell ref="I2:K2"/>
    <mergeCell ref="F2:H4"/>
    <mergeCell ref="B5:E5"/>
    <mergeCell ref="I5:K5"/>
    <mergeCell ref="F5:H5"/>
    <mergeCell ref="E12:E13"/>
    <mergeCell ref="I22:I23"/>
    <mergeCell ref="H22:H23"/>
    <mergeCell ref="G22:G23"/>
    <mergeCell ref="B7:C7"/>
    <mergeCell ref="D7:F7"/>
    <mergeCell ref="F12:F13"/>
    <mergeCell ref="G12:G13"/>
    <mergeCell ref="H12:H13"/>
    <mergeCell ref="I12:I13"/>
    <mergeCell ref="F22:F23"/>
    <mergeCell ref="K17:L17"/>
    <mergeCell ref="J22:J23"/>
    <mergeCell ref="K22:K23"/>
    <mergeCell ref="L22:L23"/>
    <mergeCell ref="E34:G34"/>
    <mergeCell ref="H34:I34"/>
    <mergeCell ref="E22:E23"/>
    <mergeCell ref="B33:L33"/>
    <mergeCell ref="B11:L11"/>
    <mergeCell ref="A1:L1"/>
    <mergeCell ref="L2:L10"/>
    <mergeCell ref="E28:I28"/>
    <mergeCell ref="E29:I29"/>
    <mergeCell ref="E31:I31"/>
    <mergeCell ref="E30:I30"/>
    <mergeCell ref="B28:D30"/>
    <mergeCell ref="B31:D32"/>
    <mergeCell ref="E19:L21"/>
    <mergeCell ref="K12:L12"/>
    <mergeCell ref="K13:L13"/>
    <mergeCell ref="K14:L14"/>
    <mergeCell ref="K15:L15"/>
    <mergeCell ref="K16:L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 hesapla</vt:lpstr>
    </vt:vector>
  </TitlesOfParts>
  <Company>OEM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2013 LYS PUAN HSAPLAMA MOTORU</dc:title>
  <dc:creator>Mehmet Kalayci;Pratikdersler.blogspot.com</dc:creator>
  <cp:lastModifiedBy>overseer</cp:lastModifiedBy>
  <dcterms:created xsi:type="dcterms:W3CDTF">2012-05-22T12:04:37Z</dcterms:created>
  <dcterms:modified xsi:type="dcterms:W3CDTF">2015-10-12T17:12:42Z</dcterms:modified>
</cp:coreProperties>
</file>