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75" windowWidth="9720" windowHeight="5670" tabRatio="905" activeTab="4"/>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BORDRO!$A$1:$V$68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K7" i="27" l="1"/>
  <c r="K8" i="27"/>
  <c r="K6" i="27"/>
  <c r="AA2" i="32" l="1"/>
  <c r="D6" i="32" l="1"/>
  <c r="D5" i="32"/>
  <c r="D4" i="32" l="1"/>
  <c r="D12" i="32" s="1"/>
  <c r="P9" i="8" l="1"/>
  <c r="P10" i="8"/>
  <c r="G3" i="30" l="1"/>
  <c r="B4" i="32"/>
  <c r="C4" i="32"/>
  <c r="B9" i="8"/>
  <c r="C9" i="8"/>
  <c r="B10" i="8"/>
  <c r="C10" i="8"/>
  <c r="C13" i="7" l="1"/>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P11" i="8" l="1"/>
  <c r="P12" i="8"/>
  <c r="C11" i="8"/>
  <c r="C12" i="8"/>
  <c r="B11" i="8"/>
  <c r="B12" i="8"/>
  <c r="G6" i="30"/>
  <c r="E11" i="8" s="1"/>
  <c r="D11" i="8" s="1"/>
  <c r="G7" i="30"/>
  <c r="E12" i="8" s="1"/>
  <c r="G5" i="30" l="1"/>
  <c r="E10" i="8" s="1"/>
  <c r="D10" i="8" s="1"/>
  <c r="D12" i="8"/>
  <c r="L5" i="30"/>
  <c r="M5" i="30" s="1"/>
  <c r="N5" i="30" s="1"/>
  <c r="O5" i="30" s="1"/>
  <c r="P5" i="30" s="1"/>
  <c r="Q5" i="30" s="1"/>
  <c r="R5" i="30" s="1"/>
  <c r="S5" i="30" s="1"/>
  <c r="T5" i="30" s="1"/>
  <c r="G8" i="27" l="1"/>
  <c r="H8" i="27"/>
  <c r="I8" i="27"/>
  <c r="J8" i="27"/>
  <c r="L8" i="27"/>
  <c r="M8" i="27"/>
  <c r="N8" i="27"/>
  <c r="O8" i="27"/>
  <c r="B6" i="32"/>
  <c r="C6" i="32"/>
  <c r="C12" i="7"/>
  <c r="B25" i="32" l="1"/>
  <c r="B24" i="32"/>
  <c r="B7" i="31"/>
  <c r="F7" i="31"/>
  <c r="D17" i="31"/>
  <c r="A17" i="31"/>
  <c r="G4" i="30"/>
  <c r="E9" i="8" s="1"/>
  <c r="D13" i="32"/>
  <c r="D14" i="32"/>
  <c r="D15" i="32"/>
  <c r="D16" i="32"/>
  <c r="D17" i="32"/>
  <c r="D18" i="32"/>
  <c r="C5" i="32"/>
  <c r="C13" i="32"/>
  <c r="C14" i="32"/>
  <c r="C15" i="32"/>
  <c r="C16" i="32"/>
  <c r="C17" i="32"/>
  <c r="C18" i="32"/>
  <c r="B5" i="32"/>
  <c r="B13" i="32"/>
  <c r="B14" i="32"/>
  <c r="B15" i="32"/>
  <c r="B16" i="32"/>
  <c r="B17" i="32"/>
  <c r="B18" i="32"/>
  <c r="AF2" i="32"/>
  <c r="E8" i="8" l="1"/>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P17" i="8" l="1"/>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L18" i="8" s="1"/>
  <c r="U14" i="30"/>
  <c r="L19" i="8" s="1"/>
  <c r="U15" i="30"/>
  <c r="L20" i="8" s="1"/>
  <c r="U16" i="30"/>
  <c r="L21" i="8" s="1"/>
  <c r="U17" i="30"/>
  <c r="L22" i="8" s="1"/>
  <c r="U18" i="30"/>
  <c r="L23" i="8" s="1"/>
  <c r="U19" i="30"/>
  <c r="L24" i="8" s="1"/>
  <c r="U20" i="30"/>
  <c r="L25" i="8" s="1"/>
  <c r="U21" i="30"/>
  <c r="L26" i="8" s="1"/>
  <c r="U22" i="30"/>
  <c r="L27" i="8" s="1"/>
  <c r="U23" i="30"/>
  <c r="L28" i="8" s="1"/>
  <c r="U24" i="30"/>
  <c r="L29" i="8" s="1"/>
  <c r="U25" i="30"/>
  <c r="L30" i="8" s="1"/>
  <c r="U26" i="30"/>
  <c r="L31" i="8" s="1"/>
  <c r="U27" i="30"/>
  <c r="L32" i="8" s="1"/>
  <c r="U28" i="30"/>
  <c r="L33" i="8" s="1"/>
  <c r="U29" i="30"/>
  <c r="L34" i="8" s="1"/>
  <c r="U30" i="30"/>
  <c r="L35" i="8" s="1"/>
  <c r="U31" i="30"/>
  <c r="L36" i="8" s="1"/>
  <c r="U32" i="30"/>
  <c r="L37" i="8" s="1"/>
  <c r="U33" i="30"/>
  <c r="L38" i="8" s="1"/>
  <c r="U34" i="30"/>
  <c r="L39" i="8" s="1"/>
  <c r="U35" i="30"/>
  <c r="L40" i="8" s="1"/>
  <c r="U36" i="30"/>
  <c r="L41" i="8" s="1"/>
  <c r="U37" i="30"/>
  <c r="L42" i="8" s="1"/>
  <c r="U38" i="30"/>
  <c r="L43" i="8" s="1"/>
  <c r="U39" i="30"/>
  <c r="L44" i="8" s="1"/>
  <c r="U40" i="30"/>
  <c r="L45" i="8" s="1"/>
  <c r="U41" i="30"/>
  <c r="L46" i="8" s="1"/>
  <c r="U42" i="30"/>
  <c r="L47" i="8" s="1"/>
  <c r="U43" i="30"/>
  <c r="L48" i="8" s="1"/>
  <c r="U44" i="30"/>
  <c r="L49" i="8" s="1"/>
  <c r="U45" i="30"/>
  <c r="L50" i="8" s="1"/>
  <c r="U46" i="30"/>
  <c r="L51" i="8" s="1"/>
  <c r="U47" i="30"/>
  <c r="L52" i="8" s="1"/>
  <c r="U48" i="30"/>
  <c r="L53" i="8" s="1"/>
  <c r="U49" i="30"/>
  <c r="L54" i="8" s="1"/>
  <c r="U50" i="30"/>
  <c r="L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T3" i="8"/>
  <c r="C10" i="7"/>
  <c r="U12" i="30" l="1"/>
  <c r="L17" i="8" s="1"/>
  <c r="AA39" i="29" l="1"/>
  <c r="C6" i="27" l="1"/>
  <c r="N52" i="29"/>
  <c r="A6" i="27" l="1"/>
  <c r="C2" i="27" l="1"/>
  <c r="D34" i="27" s="1"/>
  <c r="E34" i="27" s="1"/>
  <c r="K36" i="8" s="1"/>
  <c r="K3" i="30"/>
  <c r="L3" i="30" s="1"/>
  <c r="L4" i="30"/>
  <c r="D49" i="27" l="1"/>
  <c r="E49" i="27" s="1"/>
  <c r="K51" i="8" s="1"/>
  <c r="D25" i="27"/>
  <c r="E25" i="27" s="1"/>
  <c r="K27" i="8" s="1"/>
  <c r="D43" i="27"/>
  <c r="E43" i="27" s="1"/>
  <c r="K45" i="8" s="1"/>
  <c r="D23" i="27"/>
  <c r="E23" i="27" s="1"/>
  <c r="K25" i="8" s="1"/>
  <c r="D46" i="27"/>
  <c r="E46" i="27" s="1"/>
  <c r="K48" i="8" s="1"/>
  <c r="D36" i="27"/>
  <c r="E36" i="27" s="1"/>
  <c r="K38" i="8" s="1"/>
  <c r="D22" i="27"/>
  <c r="E22" i="27" s="1"/>
  <c r="K24" i="8" s="1"/>
  <c r="D37" i="27"/>
  <c r="E37" i="27" s="1"/>
  <c r="K39" i="8" s="1"/>
  <c r="D17" i="27"/>
  <c r="E17" i="27" s="1"/>
  <c r="K19" i="8" s="1"/>
  <c r="D31" i="27"/>
  <c r="E31" i="27" s="1"/>
  <c r="K33" i="8" s="1"/>
  <c r="D52" i="27"/>
  <c r="E52" i="27" s="1"/>
  <c r="K54" i="8" s="1"/>
  <c r="D42" i="27"/>
  <c r="E42" i="27" s="1"/>
  <c r="K44" i="8" s="1"/>
  <c r="D30" i="27"/>
  <c r="E30" i="27" s="1"/>
  <c r="K32" i="8" s="1"/>
  <c r="D53" i="27"/>
  <c r="E53" i="27" s="1"/>
  <c r="K55" i="8" s="1"/>
  <c r="D33" i="27"/>
  <c r="E33" i="27" s="1"/>
  <c r="K35" i="8" s="1"/>
  <c r="D47" i="27"/>
  <c r="E47" i="27" s="1"/>
  <c r="K49" i="8" s="1"/>
  <c r="D27" i="27"/>
  <c r="E27" i="27" s="1"/>
  <c r="K29" i="8" s="1"/>
  <c r="D50" i="27"/>
  <c r="E50" i="27" s="1"/>
  <c r="K52" i="8" s="1"/>
  <c r="D38" i="27"/>
  <c r="E38" i="27" s="1"/>
  <c r="K40" i="8" s="1"/>
  <c r="D26" i="27"/>
  <c r="E26" i="27" s="1"/>
  <c r="K28" i="8" s="1"/>
  <c r="D41" i="27"/>
  <c r="E41" i="27" s="1"/>
  <c r="K43" i="8" s="1"/>
  <c r="D21" i="27"/>
  <c r="E21" i="27" s="1"/>
  <c r="K23" i="8" s="1"/>
  <c r="D39" i="27"/>
  <c r="E39" i="27" s="1"/>
  <c r="K41" i="8" s="1"/>
  <c r="D15" i="27"/>
  <c r="E15" i="27" s="1"/>
  <c r="K17" i="8" s="1"/>
  <c r="D44" i="27"/>
  <c r="E44" i="27" s="1"/>
  <c r="K46" i="8" s="1"/>
  <c r="D20" i="27"/>
  <c r="E20" i="27" s="1"/>
  <c r="K22" i="8" s="1"/>
  <c r="D10" i="27"/>
  <c r="E10" i="27" s="1"/>
  <c r="K12" i="8" s="1"/>
  <c r="D7" i="27"/>
  <c r="E7" i="27" s="1"/>
  <c r="K9" i="8" s="1"/>
  <c r="D8" i="27"/>
  <c r="E8" i="27" s="1"/>
  <c r="K10" i="8" s="1"/>
  <c r="D9" i="27"/>
  <c r="E9" i="27" s="1"/>
  <c r="K11" i="8" s="1"/>
  <c r="M4" i="30"/>
  <c r="G7" i="27"/>
  <c r="M3" i="30"/>
  <c r="G6" i="27"/>
  <c r="D45" i="27"/>
  <c r="E45" i="27" s="1"/>
  <c r="K47" i="8" s="1"/>
  <c r="D29" i="27"/>
  <c r="E29" i="27" s="1"/>
  <c r="K31" i="8" s="1"/>
  <c r="D51" i="27"/>
  <c r="E51" i="27" s="1"/>
  <c r="K53" i="8" s="1"/>
  <c r="D35" i="27"/>
  <c r="E35" i="27" s="1"/>
  <c r="K37" i="8" s="1"/>
  <c r="D19" i="27"/>
  <c r="E19" i="27" s="1"/>
  <c r="K21" i="8" s="1"/>
  <c r="D48" i="27"/>
  <c r="E48" i="27" s="1"/>
  <c r="K50" i="8" s="1"/>
  <c r="D40" i="27"/>
  <c r="E40" i="27" s="1"/>
  <c r="K42" i="8" s="1"/>
  <c r="D32" i="27"/>
  <c r="E32" i="27" s="1"/>
  <c r="K34" i="8" s="1"/>
  <c r="D18" i="27"/>
  <c r="E18" i="27" s="1"/>
  <c r="K20" i="8" s="1"/>
  <c r="D24" i="27"/>
  <c r="E24" i="27" s="1"/>
  <c r="K26" i="8" s="1"/>
  <c r="D16" i="27"/>
  <c r="E16" i="27" s="1"/>
  <c r="K18" i="8" s="1"/>
  <c r="U9" i="30"/>
  <c r="U11" i="30"/>
  <c r="U5" i="30"/>
  <c r="L10" i="8" s="1"/>
  <c r="F6" i="27"/>
  <c r="D28" i="27"/>
  <c r="E28" i="27" s="1"/>
  <c r="K30" i="8" s="1"/>
  <c r="U10" i="30"/>
  <c r="U7" i="30"/>
  <c r="L12" i="8" s="1"/>
  <c r="U8" i="30"/>
  <c r="U6" i="30"/>
  <c r="L11" i="8" s="1"/>
  <c r="D1" i="8"/>
  <c r="G11" i="8" l="1"/>
  <c r="G12" i="8"/>
  <c r="G9" i="8"/>
  <c r="H9" i="8" s="1"/>
  <c r="R9" i="8" s="1"/>
  <c r="G10" i="8"/>
  <c r="H10" i="8" s="1"/>
  <c r="H11" i="8"/>
  <c r="H12" i="8"/>
  <c r="N3" i="30"/>
  <c r="H6" i="27"/>
  <c r="N4" i="30"/>
  <c r="H7" i="27"/>
  <c r="F56" i="27"/>
  <c r="G21" i="8"/>
  <c r="H21" i="8" s="1"/>
  <c r="G24" i="8"/>
  <c r="H24" i="8" s="1"/>
  <c r="G30" i="8"/>
  <c r="H30" i="8" s="1"/>
  <c r="G33" i="8"/>
  <c r="H33" i="8" s="1"/>
  <c r="G37" i="8"/>
  <c r="H37" i="8" s="1"/>
  <c r="G40" i="8"/>
  <c r="H40" i="8" s="1"/>
  <c r="G45" i="8"/>
  <c r="H45" i="8" s="1"/>
  <c r="G17" i="8"/>
  <c r="H17" i="8" s="1"/>
  <c r="G20" i="8"/>
  <c r="H20" i="8" s="1"/>
  <c r="G26" i="8"/>
  <c r="H26" i="8" s="1"/>
  <c r="G27" i="8"/>
  <c r="H27" i="8" s="1"/>
  <c r="G32" i="8"/>
  <c r="H32" i="8" s="1"/>
  <c r="G36" i="8"/>
  <c r="H36" i="8" s="1"/>
  <c r="G42" i="8"/>
  <c r="H42" i="8" s="1"/>
  <c r="G48" i="8"/>
  <c r="H48" i="8" s="1"/>
  <c r="G49" i="8"/>
  <c r="H49" i="8" s="1"/>
  <c r="G43" i="8"/>
  <c r="H43" i="8" s="1"/>
  <c r="G46" i="8"/>
  <c r="H46" i="8" s="1"/>
  <c r="G51" i="8"/>
  <c r="H51" i="8" s="1"/>
  <c r="G54" i="8"/>
  <c r="H54" i="8" s="1"/>
  <c r="G55" i="8"/>
  <c r="H55" i="8" s="1"/>
  <c r="G22" i="8"/>
  <c r="H22" i="8" s="1"/>
  <c r="G23" i="8"/>
  <c r="H23" i="8" s="1"/>
  <c r="G29" i="8"/>
  <c r="H29" i="8" s="1"/>
  <c r="G34" i="8"/>
  <c r="H34" i="8" s="1"/>
  <c r="G38" i="8"/>
  <c r="H38" i="8" s="1"/>
  <c r="G39" i="8"/>
  <c r="H39" i="8" s="1"/>
  <c r="G50" i="8"/>
  <c r="H50" i="8" s="1"/>
  <c r="G18" i="8"/>
  <c r="H18" i="8" s="1"/>
  <c r="G19" i="8"/>
  <c r="H19" i="8" s="1"/>
  <c r="G25" i="8"/>
  <c r="H25" i="8" s="1"/>
  <c r="G28" i="8"/>
  <c r="H28" i="8" s="1"/>
  <c r="G31" i="8"/>
  <c r="H31" i="8" s="1"/>
  <c r="G35" i="8"/>
  <c r="H35" i="8" s="1"/>
  <c r="G41" i="8"/>
  <c r="H41" i="8" s="1"/>
  <c r="G47" i="8"/>
  <c r="H47" i="8" s="1"/>
  <c r="G44" i="8"/>
  <c r="H44" i="8" s="1"/>
  <c r="G52" i="8"/>
  <c r="H52" i="8" s="1"/>
  <c r="G53" i="8"/>
  <c r="H53" i="8" s="1"/>
  <c r="D6" i="27"/>
  <c r="E6" i="27" s="1"/>
  <c r="P56" i="27"/>
  <c r="Q56" i="27"/>
  <c r="G56" i="27"/>
  <c r="B10" i="7"/>
  <c r="B6" i="27"/>
  <c r="H43" i="24"/>
  <c r="A52" i="29"/>
  <c r="C22" i="25"/>
  <c r="D22" i="25"/>
  <c r="I22" i="25"/>
  <c r="J22" i="25"/>
  <c r="R10" i="8" l="1"/>
  <c r="M10" i="8" s="1"/>
  <c r="N10" i="8" s="1"/>
  <c r="O10" i="8"/>
  <c r="I10" i="8"/>
  <c r="Q10" i="8" s="1"/>
  <c r="I9" i="8"/>
  <c r="Q9" i="8" s="1"/>
  <c r="M9" i="8"/>
  <c r="N9" i="8" s="1"/>
  <c r="O9" i="8"/>
  <c r="H56" i="27"/>
  <c r="K22" i="25"/>
  <c r="R12" i="8"/>
  <c r="M12" i="8" s="1"/>
  <c r="N12" i="8" s="1"/>
  <c r="U12" i="8" s="1"/>
  <c r="O12" i="8"/>
  <c r="I12" i="8"/>
  <c r="Q12" i="8" s="1"/>
  <c r="O11" i="8"/>
  <c r="I11" i="8"/>
  <c r="Q11" i="8" s="1"/>
  <c r="R11" i="8"/>
  <c r="M11" i="8" s="1"/>
  <c r="N11" i="8" s="1"/>
  <c r="U11" i="8" s="1"/>
  <c r="O3" i="30"/>
  <c r="I6" i="27"/>
  <c r="O4" i="30"/>
  <c r="I7" i="27"/>
  <c r="K8" i="8"/>
  <c r="K58" i="8" s="1"/>
  <c r="E56" i="27"/>
  <c r="R53" i="8"/>
  <c r="M53" i="8" s="1"/>
  <c r="N53" i="8" s="1"/>
  <c r="I53" i="8"/>
  <c r="O53" i="8"/>
  <c r="I44" i="8"/>
  <c r="Q44" i="8" s="1"/>
  <c r="O44" i="8"/>
  <c r="R44" i="8"/>
  <c r="M44" i="8" s="1"/>
  <c r="N44" i="8" s="1"/>
  <c r="U44" i="8" s="1"/>
  <c r="R41" i="8"/>
  <c r="M41" i="8" s="1"/>
  <c r="N41" i="8" s="1"/>
  <c r="I41" i="8"/>
  <c r="O41" i="8"/>
  <c r="I31" i="8"/>
  <c r="Q31" i="8" s="1"/>
  <c r="R31" i="8"/>
  <c r="M31" i="8" s="1"/>
  <c r="N31" i="8" s="1"/>
  <c r="U31" i="8" s="1"/>
  <c r="O31" i="8"/>
  <c r="I25" i="8"/>
  <c r="Q25" i="8" s="1"/>
  <c r="O25" i="8"/>
  <c r="R25" i="8"/>
  <c r="M25" i="8" s="1"/>
  <c r="N25" i="8" s="1"/>
  <c r="I18" i="8"/>
  <c r="O18" i="8"/>
  <c r="R18" i="8"/>
  <c r="M18" i="8" s="1"/>
  <c r="N18" i="8" s="1"/>
  <c r="U18" i="8" s="1"/>
  <c r="I50" i="8"/>
  <c r="Q50" i="8" s="1"/>
  <c r="O50" i="8"/>
  <c r="R50" i="8"/>
  <c r="M50" i="8" s="1"/>
  <c r="N50" i="8" s="1"/>
  <c r="I38" i="8"/>
  <c r="Q38" i="8" s="1"/>
  <c r="O38" i="8"/>
  <c r="R38" i="8"/>
  <c r="M38" i="8" s="1"/>
  <c r="N38" i="8" s="1"/>
  <c r="R29" i="8"/>
  <c r="M29" i="8" s="1"/>
  <c r="N29" i="8" s="1"/>
  <c r="U29" i="8" s="1"/>
  <c r="O29" i="8"/>
  <c r="I29" i="8"/>
  <c r="I22" i="8"/>
  <c r="O22" i="8"/>
  <c r="R22" i="8"/>
  <c r="M22" i="8" s="1"/>
  <c r="N22" i="8" s="1"/>
  <c r="U22" i="8" s="1"/>
  <c r="I54" i="8"/>
  <c r="Q54" i="8" s="1"/>
  <c r="O54" i="8"/>
  <c r="R54" i="8"/>
  <c r="M54" i="8" s="1"/>
  <c r="N54" i="8" s="1"/>
  <c r="I46" i="8"/>
  <c r="Q46" i="8" s="1"/>
  <c r="O46" i="8"/>
  <c r="R46" i="8"/>
  <c r="M46" i="8" s="1"/>
  <c r="N46" i="8" s="1"/>
  <c r="R49" i="8"/>
  <c r="M49" i="8" s="1"/>
  <c r="N49" i="8" s="1"/>
  <c r="U49" i="8" s="1"/>
  <c r="I49" i="8"/>
  <c r="O49" i="8"/>
  <c r="I42" i="8"/>
  <c r="Q42" i="8" s="1"/>
  <c r="O42" i="8"/>
  <c r="R42" i="8"/>
  <c r="M42" i="8" s="1"/>
  <c r="N42" i="8" s="1"/>
  <c r="O32" i="8"/>
  <c r="R32" i="8"/>
  <c r="M32" i="8" s="1"/>
  <c r="N32" i="8" s="1"/>
  <c r="I32" i="8"/>
  <c r="I26" i="8"/>
  <c r="Q26" i="8" s="1"/>
  <c r="O26" i="8"/>
  <c r="R26" i="8"/>
  <c r="M26" i="8" s="1"/>
  <c r="N26" i="8" s="1"/>
  <c r="U26" i="8" s="1"/>
  <c r="I17" i="8"/>
  <c r="Q17" i="8" s="1"/>
  <c r="R17" i="8"/>
  <c r="M17" i="8" s="1"/>
  <c r="N17" i="8" s="1"/>
  <c r="U17" i="8" s="1"/>
  <c r="O17" i="8"/>
  <c r="I40" i="8"/>
  <c r="Q40" i="8" s="1"/>
  <c r="O40" i="8"/>
  <c r="R40" i="8"/>
  <c r="M40" i="8" s="1"/>
  <c r="N40" i="8" s="1"/>
  <c r="U40" i="8" s="1"/>
  <c r="R33" i="8"/>
  <c r="M33" i="8" s="1"/>
  <c r="N33" i="8" s="1"/>
  <c r="U33" i="8" s="1"/>
  <c r="I33" i="8"/>
  <c r="O33" i="8"/>
  <c r="I24" i="8"/>
  <c r="Q24" i="8" s="1"/>
  <c r="O24" i="8"/>
  <c r="R24" i="8"/>
  <c r="M24" i="8" s="1"/>
  <c r="N24" i="8" s="1"/>
  <c r="U24" i="8" s="1"/>
  <c r="I52" i="8"/>
  <c r="Q52" i="8" s="1"/>
  <c r="O52" i="8"/>
  <c r="R52" i="8"/>
  <c r="M52" i="8" s="1"/>
  <c r="N52" i="8" s="1"/>
  <c r="U52" i="8" s="1"/>
  <c r="I47" i="8"/>
  <c r="Q47" i="8" s="1"/>
  <c r="R47" i="8"/>
  <c r="M47" i="8" s="1"/>
  <c r="N47" i="8" s="1"/>
  <c r="U47" i="8" s="1"/>
  <c r="O47" i="8"/>
  <c r="I35" i="8"/>
  <c r="Q35" i="8" s="1"/>
  <c r="O35" i="8"/>
  <c r="R35" i="8"/>
  <c r="M35" i="8" s="1"/>
  <c r="N35" i="8" s="1"/>
  <c r="O28" i="8"/>
  <c r="I28" i="8"/>
  <c r="Q28" i="8" s="1"/>
  <c r="R28" i="8"/>
  <c r="M28" i="8" s="1"/>
  <c r="N28" i="8" s="1"/>
  <c r="I19" i="8"/>
  <c r="Q19" i="8" s="1"/>
  <c r="O19" i="8"/>
  <c r="R19" i="8"/>
  <c r="M19" i="8" s="1"/>
  <c r="N19" i="8" s="1"/>
  <c r="U19" i="8" s="1"/>
  <c r="I39" i="8"/>
  <c r="Q39" i="8" s="1"/>
  <c r="R39" i="8"/>
  <c r="M39" i="8" s="1"/>
  <c r="N39" i="8" s="1"/>
  <c r="U39" i="8" s="1"/>
  <c r="O39" i="8"/>
  <c r="I34" i="8"/>
  <c r="Q34" i="8" s="1"/>
  <c r="O34" i="8"/>
  <c r="R34" i="8"/>
  <c r="M34" i="8" s="1"/>
  <c r="N34" i="8" s="1"/>
  <c r="O23" i="8"/>
  <c r="R23" i="8"/>
  <c r="M23" i="8" s="1"/>
  <c r="N23" i="8" s="1"/>
  <c r="I23" i="8"/>
  <c r="Q23" i="8" s="1"/>
  <c r="I55" i="8"/>
  <c r="Q55" i="8" s="1"/>
  <c r="R55" i="8"/>
  <c r="M55" i="8" s="1"/>
  <c r="N55" i="8" s="1"/>
  <c r="U55" i="8" s="1"/>
  <c r="O55" i="8"/>
  <c r="I51" i="8"/>
  <c r="Q51" i="8" s="1"/>
  <c r="R51" i="8"/>
  <c r="M51" i="8" s="1"/>
  <c r="N51" i="8" s="1"/>
  <c r="O51" i="8"/>
  <c r="I43" i="8"/>
  <c r="Q43" i="8" s="1"/>
  <c r="R43" i="8"/>
  <c r="M43" i="8" s="1"/>
  <c r="N43" i="8" s="1"/>
  <c r="O43" i="8"/>
  <c r="I48" i="8"/>
  <c r="Q48" i="8" s="1"/>
  <c r="O48" i="8"/>
  <c r="R48" i="8"/>
  <c r="M48" i="8" s="1"/>
  <c r="N48" i="8" s="1"/>
  <c r="U48" i="8" s="1"/>
  <c r="O36" i="8"/>
  <c r="I36" i="8"/>
  <c r="Q36" i="8" s="1"/>
  <c r="R36" i="8"/>
  <c r="M36" i="8" s="1"/>
  <c r="N36" i="8" s="1"/>
  <c r="I27" i="8"/>
  <c r="Q27" i="8" s="1"/>
  <c r="R27" i="8"/>
  <c r="M27" i="8" s="1"/>
  <c r="N27" i="8" s="1"/>
  <c r="U27" i="8" s="1"/>
  <c r="O27" i="8"/>
  <c r="I20" i="8"/>
  <c r="O20" i="8"/>
  <c r="R20" i="8"/>
  <c r="M20" i="8" s="1"/>
  <c r="N20" i="8" s="1"/>
  <c r="U20" i="8" s="1"/>
  <c r="R45" i="8"/>
  <c r="M45" i="8" s="1"/>
  <c r="N45" i="8" s="1"/>
  <c r="I45" i="8"/>
  <c r="O45" i="8"/>
  <c r="R37" i="8"/>
  <c r="M37" i="8" s="1"/>
  <c r="N37" i="8" s="1"/>
  <c r="U37" i="8" s="1"/>
  <c r="O37" i="8"/>
  <c r="I37" i="8"/>
  <c r="I30" i="8"/>
  <c r="Q30" i="8" s="1"/>
  <c r="O30" i="8"/>
  <c r="R30" i="8"/>
  <c r="M30" i="8" s="1"/>
  <c r="N30" i="8" s="1"/>
  <c r="I21" i="8"/>
  <c r="Q21" i="8" s="1"/>
  <c r="O21" i="8"/>
  <c r="R21" i="8"/>
  <c r="M21" i="8" s="1"/>
  <c r="N21" i="8" s="1"/>
  <c r="E22" i="25"/>
  <c r="G8" i="8"/>
  <c r="F8" i="8" l="1"/>
  <c r="H8" i="8" s="1"/>
  <c r="R8" i="8" s="1"/>
  <c r="J9" i="8"/>
  <c r="U9" i="8"/>
  <c r="U10" i="8"/>
  <c r="S10" i="8"/>
  <c r="T10" i="8" s="1"/>
  <c r="S9" i="8"/>
  <c r="T9" i="8" s="1"/>
  <c r="J10" i="8"/>
  <c r="S11" i="8"/>
  <c r="T11" i="8" s="1"/>
  <c r="J12" i="8"/>
  <c r="S12" i="8"/>
  <c r="T12" i="8" s="1"/>
  <c r="J11" i="8"/>
  <c r="I56" i="27"/>
  <c r="P4" i="30"/>
  <c r="J7" i="27"/>
  <c r="P3" i="30"/>
  <c r="J6" i="27"/>
  <c r="J36" i="8"/>
  <c r="J28" i="8"/>
  <c r="J27" i="8"/>
  <c r="J24" i="8"/>
  <c r="J44" i="8"/>
  <c r="J39" i="8"/>
  <c r="J19" i="8"/>
  <c r="S28" i="8"/>
  <c r="T28" i="8" s="1"/>
  <c r="J35" i="8"/>
  <c r="J47" i="8"/>
  <c r="D58" i="7"/>
  <c r="J40" i="8"/>
  <c r="J17" i="8"/>
  <c r="J26" i="8"/>
  <c r="S36" i="8"/>
  <c r="T36" i="8" s="1"/>
  <c r="J48" i="8"/>
  <c r="J43" i="8"/>
  <c r="J51" i="8"/>
  <c r="J55" i="8"/>
  <c r="J34" i="8"/>
  <c r="J38" i="8"/>
  <c r="J50" i="8"/>
  <c r="S23" i="8"/>
  <c r="T23" i="8" s="1"/>
  <c r="S24" i="8"/>
  <c r="T24" i="8" s="1"/>
  <c r="V24" i="8" s="1"/>
  <c r="D26" i="7" s="1"/>
  <c r="U21" i="8"/>
  <c r="S21" i="8"/>
  <c r="T21" i="8" s="1"/>
  <c r="U30" i="8"/>
  <c r="S30" i="8"/>
  <c r="T30" i="8" s="1"/>
  <c r="U45" i="8"/>
  <c r="U23" i="8"/>
  <c r="U35" i="8"/>
  <c r="S52" i="8"/>
  <c r="T52" i="8" s="1"/>
  <c r="J33" i="8"/>
  <c r="Q33" i="8"/>
  <c r="S33" i="8" s="1"/>
  <c r="T33" i="8" s="1"/>
  <c r="J32" i="8"/>
  <c r="Q32" i="8"/>
  <c r="S32" i="8" s="1"/>
  <c r="U42" i="8"/>
  <c r="S42" i="8"/>
  <c r="T42" i="8" s="1"/>
  <c r="J49" i="8"/>
  <c r="Q49" i="8"/>
  <c r="S49" i="8" s="1"/>
  <c r="T49" i="8" s="1"/>
  <c r="U46" i="8"/>
  <c r="S46" i="8"/>
  <c r="T46" i="8" s="1"/>
  <c r="U54" i="8"/>
  <c r="S54" i="8"/>
  <c r="T54" i="8" s="1"/>
  <c r="J22" i="8"/>
  <c r="Q22" i="8"/>
  <c r="S22" i="8" s="1"/>
  <c r="T22" i="8" s="1"/>
  <c r="J18" i="8"/>
  <c r="Q18" i="8"/>
  <c r="S18" i="8" s="1"/>
  <c r="T18" i="8" s="1"/>
  <c r="U25" i="8"/>
  <c r="S25" i="8"/>
  <c r="T25" i="8" s="1"/>
  <c r="S31" i="8"/>
  <c r="T31" i="8" s="1"/>
  <c r="J41" i="8"/>
  <c r="Q41" i="8"/>
  <c r="S41" i="8" s="1"/>
  <c r="T41" i="8" s="1"/>
  <c r="U53" i="8"/>
  <c r="H58" i="8"/>
  <c r="J21" i="8"/>
  <c r="J30" i="8"/>
  <c r="J37" i="8"/>
  <c r="Q37" i="8"/>
  <c r="S37" i="8" s="1"/>
  <c r="T37" i="8" s="1"/>
  <c r="J45" i="8"/>
  <c r="Q45" i="8"/>
  <c r="S45" i="8" s="1"/>
  <c r="T45" i="8" s="1"/>
  <c r="J20" i="8"/>
  <c r="Q20" i="8"/>
  <c r="S20" i="8" s="1"/>
  <c r="T20" i="8" s="1"/>
  <c r="S27" i="8"/>
  <c r="T27" i="8" s="1"/>
  <c r="U36" i="8"/>
  <c r="S48" i="8"/>
  <c r="T48" i="8" s="1"/>
  <c r="D59" i="7"/>
  <c r="U43" i="8"/>
  <c r="S43" i="8"/>
  <c r="T43" i="8" s="1"/>
  <c r="U51" i="8"/>
  <c r="S51" i="8"/>
  <c r="T51" i="8" s="1"/>
  <c r="S55" i="8"/>
  <c r="T55" i="8" s="1"/>
  <c r="J23" i="8"/>
  <c r="U34" i="8"/>
  <c r="S34" i="8"/>
  <c r="T34" i="8" s="1"/>
  <c r="S39" i="8"/>
  <c r="T39" i="8" s="1"/>
  <c r="S19" i="8"/>
  <c r="T19" i="8" s="1"/>
  <c r="U28" i="8"/>
  <c r="S35" i="8"/>
  <c r="T35" i="8" s="1"/>
  <c r="S47" i="8"/>
  <c r="T47" i="8" s="1"/>
  <c r="J52" i="8"/>
  <c r="S40" i="8"/>
  <c r="T40" i="8" s="1"/>
  <c r="S17" i="8"/>
  <c r="T17" i="8" s="1"/>
  <c r="S26" i="8"/>
  <c r="T26" i="8" s="1"/>
  <c r="T32" i="8"/>
  <c r="U32" i="8"/>
  <c r="J42" i="8"/>
  <c r="J46" i="8"/>
  <c r="J54" i="8"/>
  <c r="J29" i="8"/>
  <c r="Q29" i="8"/>
  <c r="S29" i="8" s="1"/>
  <c r="T29" i="8" s="1"/>
  <c r="U38" i="8"/>
  <c r="S38" i="8"/>
  <c r="T38" i="8" s="1"/>
  <c r="U50" i="8"/>
  <c r="S50" i="8"/>
  <c r="T50" i="8" s="1"/>
  <c r="J25" i="8"/>
  <c r="J31" i="8"/>
  <c r="U41" i="8"/>
  <c r="S44" i="8"/>
  <c r="T44" i="8" s="1"/>
  <c r="J53" i="8"/>
  <c r="Q53" i="8"/>
  <c r="S53" i="8" s="1"/>
  <c r="T53" i="8" s="1"/>
  <c r="O8" i="8"/>
  <c r="I8" i="8" l="1"/>
  <c r="I58" i="8" s="1"/>
  <c r="S13" i="29" s="1"/>
  <c r="V10" i="8"/>
  <c r="D12" i="7" s="1"/>
  <c r="V9" i="8"/>
  <c r="V17" i="8"/>
  <c r="D19" i="7" s="1"/>
  <c r="V12" i="8"/>
  <c r="D14" i="7" s="1"/>
  <c r="V11" i="8"/>
  <c r="D13" i="7" s="1"/>
  <c r="J56" i="27"/>
  <c r="Q3" i="30"/>
  <c r="Q4" i="30"/>
  <c r="V27" i="8"/>
  <c r="D29" i="7" s="1"/>
  <c r="V48" i="8"/>
  <c r="D50" i="7" s="1"/>
  <c r="V44" i="8"/>
  <c r="D46" i="7" s="1"/>
  <c r="V35" i="8"/>
  <c r="D37" i="7" s="1"/>
  <c r="V19" i="8"/>
  <c r="D21" i="7" s="1"/>
  <c r="V39" i="8"/>
  <c r="D41" i="7" s="1"/>
  <c r="V55" i="8"/>
  <c r="D57" i="7" s="1"/>
  <c r="V45" i="8"/>
  <c r="D47" i="7" s="1"/>
  <c r="R58" i="8"/>
  <c r="V40" i="8"/>
  <c r="D42" i="7" s="1"/>
  <c r="V53" i="8"/>
  <c r="D55" i="7" s="1"/>
  <c r="V31" i="8"/>
  <c r="D33" i="7" s="1"/>
  <c r="V29" i="8"/>
  <c r="D31" i="7" s="1"/>
  <c r="V26" i="8"/>
  <c r="D28" i="7" s="1"/>
  <c r="V52" i="8"/>
  <c r="D54" i="7" s="1"/>
  <c r="V47" i="8"/>
  <c r="D49" i="7" s="1"/>
  <c r="V37" i="8"/>
  <c r="D39" i="7" s="1"/>
  <c r="V22" i="8"/>
  <c r="D24" i="7" s="1"/>
  <c r="V49" i="8"/>
  <c r="D51" i="7" s="1"/>
  <c r="V28" i="8"/>
  <c r="D30" i="7" s="1"/>
  <c r="V32" i="8"/>
  <c r="D34" i="7" s="1"/>
  <c r="V23" i="8"/>
  <c r="D25" i="7" s="1"/>
  <c r="V38" i="8"/>
  <c r="D40" i="7" s="1"/>
  <c r="V51" i="8"/>
  <c r="D53" i="7" s="1"/>
  <c r="V43" i="8"/>
  <c r="D45" i="7" s="1"/>
  <c r="V54" i="8"/>
  <c r="D56" i="7" s="1"/>
  <c r="V41" i="8"/>
  <c r="D43" i="7" s="1"/>
  <c r="O58" i="8"/>
  <c r="Y16" i="29" s="1"/>
  <c r="V25" i="8"/>
  <c r="D27" i="7" s="1"/>
  <c r="V50" i="8"/>
  <c r="D52" i="7" s="1"/>
  <c r="V46" i="8"/>
  <c r="D48" i="7" s="1"/>
  <c r="V34" i="8"/>
  <c r="D36" i="7" s="1"/>
  <c r="V36" i="8"/>
  <c r="D38" i="7" s="1"/>
  <c r="V20" i="8"/>
  <c r="D22" i="7" s="1"/>
  <c r="V30" i="8"/>
  <c r="D32" i="7" s="1"/>
  <c r="M8" i="8"/>
  <c r="V18" i="8"/>
  <c r="D20" i="7" s="1"/>
  <c r="V42" i="8"/>
  <c r="D44" i="7" s="1"/>
  <c r="V33" i="8"/>
  <c r="D35" i="7" s="1"/>
  <c r="V21" i="8"/>
  <c r="D23" i="7" s="1"/>
  <c r="X18" i="24"/>
  <c r="S12" i="29"/>
  <c r="Q8" i="8"/>
  <c r="S8" i="8" s="1"/>
  <c r="J8" i="8" l="1"/>
  <c r="J58" i="8" s="1"/>
  <c r="D11" i="7"/>
  <c r="R4" i="30"/>
  <c r="L7" i="27"/>
  <c r="K56" i="27"/>
  <c r="R3" i="30"/>
  <c r="S3" i="30" s="1"/>
  <c r="L6" i="27"/>
  <c r="Q58" i="8"/>
  <c r="S58" i="8"/>
  <c r="Y20" i="29"/>
  <c r="Y18" i="29"/>
  <c r="N8" i="8"/>
  <c r="T8" i="8" s="1"/>
  <c r="AK18" i="24"/>
  <c r="Y22" i="29" s="1"/>
  <c r="S34" i="29"/>
  <c r="E40" i="29"/>
  <c r="L56" i="27" l="1"/>
  <c r="T3" i="30"/>
  <c r="O6" i="27" s="1"/>
  <c r="N6" i="27"/>
  <c r="M7" i="27"/>
  <c r="S4" i="30"/>
  <c r="M6" i="27"/>
  <c r="U3" i="30"/>
  <c r="L8" i="8" s="1"/>
  <c r="U8" i="8"/>
  <c r="V8" i="8" s="1"/>
  <c r="N58" i="8"/>
  <c r="Y15" i="29" s="1"/>
  <c r="X25" i="24"/>
  <c r="X19" i="24"/>
  <c r="AK19" i="24" s="1"/>
  <c r="Y19" i="29" s="1"/>
  <c r="AM18" i="29" s="1"/>
  <c r="M56" i="27" l="1"/>
  <c r="T4" i="30"/>
  <c r="O7" i="27" s="1"/>
  <c r="O56" i="27" s="1"/>
  <c r="N7" i="27"/>
  <c r="N56" i="27" s="1"/>
  <c r="U58" i="8"/>
  <c r="S14" i="29" s="1"/>
  <c r="S33" i="29" s="1"/>
  <c r="X20" i="24"/>
  <c r="AK20" i="24" s="1"/>
  <c r="U4" i="30" l="1"/>
  <c r="L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T58" i="8"/>
  <c r="M40" i="29" s="1"/>
  <c r="Q40" i="29" s="1"/>
  <c r="G1" i="25" s="1"/>
  <c r="G8" i="25" s="1"/>
  <c r="P58" i="8" l="1"/>
  <c r="Y17" i="29" s="1"/>
  <c r="G10" i="25"/>
  <c r="G9" i="25"/>
  <c r="K10" i="25"/>
  <c r="J9" i="25" l="1"/>
  <c r="I9" i="25"/>
  <c r="K9" i="25"/>
  <c r="V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<sst xmlns="http://schemas.openxmlformats.org/spreadsheetml/2006/main" count="381" uniqueCount="296">
  <si>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</si>
  <si>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</si>
  <si>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</si>
  <si>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</si>
  <si>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</si>
  <si>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</si>
  <si>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</si>
  <si>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</si>
  <si>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</si>
  <si>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</si>
  <si>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</si>
  <si>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</si>
  <si>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</si>
  <si>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</si>
  <si>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</si>
  <si>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</si>
  <si>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</si>
  <si>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</si>
  <si>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</si>
  <si>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</si>
  <si>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</si>
  <si>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</si>
  <si>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</si>
  <si>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</si>
  <si>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</si>
  <si>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</si>
  <si>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</si>
  <si>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</si>
  <si>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</si>
  <si>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</si>
  <si>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</si>
  <si>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</si>
  <si>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</si>
  <si>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</si>
  <si>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</si>
  <si>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</si>
  <si>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</si>
  <si>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</si>
  <si>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</si>
  <si>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</si>
  <si>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</si>
  <si>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</si>
  <si>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</si>
  <si>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</si>
  <si>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</si>
  <si>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</si>
  <si>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</si>
  <si>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</si>
  <si>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</si>
  <si>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</si>
  <si>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</si>
  <si>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</si>
  <si>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</si>
  <si>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</si>
  <si>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</si>
  <si>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</si>
  <si>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</si>
  <si>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</si>
  <si>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</si>
  <si>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</si>
  <si>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</si>
  <si>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</si>
  <si>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</si>
  <si>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</si>
  <si>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</si>
  <si>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</si>
  <si>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</si>
  <si>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</si>
  <si>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</si>
  <si>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</si>
  <si>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</si>
  <si>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</si>
  <si>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</si>
  <si>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</si>
  <si>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</si>
  <si>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</si>
  <si>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</si>
  <si>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</si>
  <si>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</si>
  <si>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</si>
  <si>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</si>
  <si>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</si>
  <si>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</si>
  <si>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</si>
  <si>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</si>
  <si>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</si>
  <si>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</si>
  <si>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</si>
  <si>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</si>
  <si>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</si>
  <si>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</si>
  <si>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</si>
  <si>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</si>
  <si>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</si>
  <si>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</si>
  <si>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</si>
  <si>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</si>
  <si>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</si>
  <si>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</si>
  <si>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</si>
  <si>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</si>
  <si>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</si>
  <si>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</si>
  <si>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</si>
  <si>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</si>
  <si>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</si>
  <si>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</si>
  <si>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</si>
  <si>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</si>
  <si>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</si>
  <si>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</si>
  <si>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</si>
  <si>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</si>
  <si>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</si>
  <si>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</si>
  <si>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</si>
  <si>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</si>
  <si>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</si>
  <si>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</si>
  <si>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</si>
  <si>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</si>
  <si>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</si>
  <si>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</si>
  <si>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</si>
  <si>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</si>
  <si>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</si>
  <si>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</si>
  <si>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</si>
  <si>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</si>
  <si>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</si>
  <si>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</si>
  <si>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</si>
  <si>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</si>
  <si>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</si>
  <si>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</si>
  <si>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</si>
  <si>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</si>
  <si>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</si>
  <si>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</si>
  <si>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</si>
  <si>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</si>
  <si>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</si>
  <si>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</si>
  <si>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</si>
  <si>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</si>
  <si>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</si>
  <si>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</si>
  <si>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</si>
  <si>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</si>
  <si>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</si>
  <si>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</si>
  <si>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</si>
  <si>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</si>
  <si>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</si>
  <si>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</si>
  <si>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</si>
  <si>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</si>
  <si>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</si>
  <si>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</si>
  <si>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</si>
  <si>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</si>
  <si>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</si>
  <si>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</si>
  <si>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</si>
  <si>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</si>
  <si>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</si>
  <si>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</si>
  <si>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</si>
  <si>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</si>
  <si>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</si>
  <si>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</si>
  <si>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</si>
  <si>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</si>
  <si>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</si>
  <si>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</si>
  <si>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</si>
  <si>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</si>
  <si>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</si>
  <si>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</si>
  <si>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</si>
  <si>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</si>
  <si>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</si>
  <si>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</si>
  <si>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</si>
  <si>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</si>
  <si>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</si>
  <si>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</si>
  <si>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</si>
  <si>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</si>
  <si>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</si>
  <si>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</si>
  <si>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</si>
  <si>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</si>
  <si>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</si>
  <si>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</si>
  <si>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</si>
  <si>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</si>
  <si>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</si>
  <si>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</si>
  <si>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</si>
  <si>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</si>
  <si>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</si>
  <si>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</si>
  <si>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</si>
  <si>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</si>
  <si>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</si>
  <si>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</si>
  <si>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</si>
  <si>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</si>
  <si>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</si>
  <si>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</si>
  <si>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</si>
  <si>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</si>
  <si>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</si>
  <si>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</si>
  <si>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</si>
  <si>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</si>
  <si>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</si>
  <si>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</si>
  <si>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</si>
  <si>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</si>
  <si>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</si>
  <si>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</si>
  <si>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</si>
  <si>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</si>
  <si>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</si>
  <si>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</si>
  <si>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</si>
  <si>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</si>
  <si>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</si>
  <si>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</si>
  <si>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</si>
  <si>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</si>
  <si>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</si>
  <si>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</si>
  <si>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</si>
  <si>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</si>
  <si>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</si>
  <si>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</si>
  <si>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</si>
  <si>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</si>
  <si>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</si>
  <si>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</si>
  <si>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</si>
  <si>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</si>
  <si>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</si>
  <si>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</si>
  <si>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</si>
  <si>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</si>
  <si>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</si>
  <si>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</si>
  <si>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</si>
  <si>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</si>
  <si>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</si>
  <si>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</si>
  <si>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</si>
  <si>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</si>
  <si>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</si>
  <si>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</si>
  <si>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</si>
  <si>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</si>
  <si>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</si>
  <si>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</si>
  <si>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</si>
  <si>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</si>
  <si>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</si>
  <si>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</si>
  <si>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</si>
  <si>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</si>
  <si>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</si>
  <si>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</si>
  <si>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</si>
  <si>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</si>
  <si>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</si>
  <si>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</si>
  <si>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</si>
  <si>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</si>
  <si>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</si>
  <si>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KEVSER</t>
  </si>
  <si>
    <t>KARAGÖZ</t>
  </si>
  <si>
    <t>ADEM KOCABAY</t>
  </si>
  <si>
    <t>YEŞİLHİSAR MESLEKİ VE TEKNİK ANADOLU LİSESİ</t>
  </si>
  <si>
    <t>TR660001000396751387425003</t>
  </si>
  <si>
    <t>YEŞİLHİSAR MESLEKİ VE TEKNİK ANADOLU LİSESİ MÜDÜRLÜĞÜ (Ücretli Öğretmen Ek Ders)</t>
  </si>
  <si>
    <t>Ziraat Bankası / Yeşilhisar Şubesi</t>
  </si>
  <si>
    <t>Adem KOCABAY</t>
  </si>
  <si>
    <t>Yasin CEPECİ</t>
  </si>
  <si>
    <t>……./……/2021</t>
  </si>
  <si>
    <t>TR560001000396795101645003</t>
  </si>
  <si>
    <t>HİKMET BUSE</t>
  </si>
  <si>
    <t>SAAT ÜCRETİ (%25 ARTIRIMLI)</t>
  </si>
  <si>
    <t>YASEMİN</t>
  </si>
  <si>
    <t>ÖZTÜRK</t>
  </si>
  <si>
    <t>TR170001000396471445865004</t>
  </si>
  <si>
    <r>
      <t xml:space="preserve">Not </t>
    </r>
    <r>
      <rPr>
        <sz val="8"/>
        <rFont val="Candara"/>
        <family val="2"/>
        <charset val="162"/>
      </rPr>
      <t xml:space="preserve">: </t>
    </r>
  </si>
  <si>
    <t>AGİ TUTARI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</si>
</sst>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3"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theme="0"/>
      <name val="Arial"/>
      <family val="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72">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8"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4" fontId="9" fillId="0" borderId="1" xfId="0" applyNumberFormat="1" applyFont="1" applyFill="1" applyBorder="1" applyAlignment="1">
      <alignment horizontal="right"/>
    </xf>
    <xf numFmtId="0" fontId="3" fillId="0" borderId="0" xfId="0" applyFont="1" applyFill="1" applyBorder="1" applyAlignment="1">
      <alignment horizont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xf numFmtId="170"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164" fontId="41"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3"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6" fillId="0" borderId="5" xfId="0" applyFont="1" applyFill="1" applyBorder="1" applyAlignment="1">
      <alignment horizontal="center"/>
    </xf>
    <xf numFmtId="0" fontId="26" fillId="0" borderId="0" xfId="0" applyFont="1" applyFill="1" applyAlignment="1">
      <alignment horizontal="center"/>
    </xf>
    <xf numFmtId="0" fontId="26"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2" fillId="0" borderId="14"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1" fillId="0" borderId="1" xfId="0" applyNumberFormat="1" applyFont="1" applyBorder="1" applyAlignment="1">
      <alignment horizontal="center" vertical="center"/>
    </xf>
    <xf numFmtId="0" fontId="22" fillId="0" borderId="12" xfId="0" applyFont="1" applyBorder="1" applyAlignment="1">
      <alignment horizontal="center"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22"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3" fillId="17" borderId="14" xfId="0" applyFont="1" applyFill="1" applyBorder="1" applyAlignment="1">
      <alignment horizontal="center" vertical="center" wrapText="1"/>
    </xf>
    <xf numFmtId="0" fontId="3" fillId="17" borderId="20" xfId="0" applyFont="1" applyFill="1" applyBorder="1" applyAlignment="1">
      <alignment horizontal="center" vertical="center" wrapText="1"/>
    </xf>
    <xf numFmtId="0" fontId="3" fillId="17" borderId="12" xfId="0" applyFont="1" applyFill="1" applyBorder="1" applyAlignment="1">
      <alignment horizontal="center" vertical="center" wrapText="1"/>
    </xf>
    <xf numFmtId="4" fontId="3" fillId="17" borderId="1" xfId="0" applyNumberFormat="1" applyFont="1" applyFill="1" applyBorder="1" applyAlignment="1">
      <alignment horizontal="right"/>
    </xf>
    <xf numFmtId="4" fontId="7" fillId="17" borderId="1" xfId="0" applyNumberFormat="1" applyFont="1" applyFill="1" applyBorder="1" applyAlignment="1">
      <alignment horizontal="right" vertical="center" shrinkToFit="1"/>
    </xf>
    <xf numFmtId="0" fontId="45" fillId="0" borderId="0" xfId="0" applyFont="1" applyAlignment="1">
      <alignment vertical="center"/>
    </xf>
    <xf numFmtId="0" fontId="45" fillId="0" borderId="11" xfId="0" applyFont="1" applyBorder="1" applyAlignment="1">
      <alignment vertical="center"/>
    </xf>
    <xf numFmtId="4" fontId="45" fillId="0" borderId="11" xfId="0" applyNumberFormat="1" applyFont="1" applyBorder="1" applyAlignment="1">
      <alignment vertical="center"/>
    </xf>
    <xf numFmtId="0" fontId="45" fillId="0" borderId="11" xfId="0" applyFont="1" applyBorder="1" applyAlignment="1">
      <alignment horizontal="center" vertical="center"/>
    </xf>
    <xf numFmtId="0" fontId="46" fillId="0" borderId="1" xfId="0" applyFont="1" applyBorder="1" applyAlignment="1">
      <alignment horizontal="center" vertical="center"/>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5" fillId="0" borderId="0" xfId="0" applyFont="1" applyAlignment="1">
      <alignment horizontal="center" vertical="center"/>
    </xf>
    <xf numFmtId="3" fontId="45" fillId="0" borderId="1" xfId="0" applyNumberFormat="1" applyFont="1" applyBorder="1" applyAlignment="1">
      <alignment horizontal="left" vertical="center"/>
    </xf>
    <xf numFmtId="167" fontId="45" fillId="0" borderId="1" xfId="0" applyNumberFormat="1" applyFont="1" applyBorder="1" applyAlignment="1">
      <alignment horizontal="center" vertical="center"/>
    </xf>
    <xf numFmtId="4" fontId="45" fillId="0" borderId="1" xfId="0" applyNumberFormat="1" applyFont="1" applyBorder="1" applyAlignment="1">
      <alignment horizontal="right" vertical="center"/>
    </xf>
    <xf numFmtId="4" fontId="49" fillId="0" borderId="1" xfId="0" applyNumberFormat="1" applyFont="1" applyBorder="1" applyAlignment="1">
      <alignment horizontal="right" vertical="center"/>
    </xf>
    <xf numFmtId="4" fontId="44" fillId="0" borderId="1" xfId="0" applyNumberFormat="1" applyFont="1" applyBorder="1" applyAlignment="1">
      <alignment horizontal="right" vertical="center"/>
    </xf>
    <xf numFmtId="4" fontId="45" fillId="0" borderId="0" xfId="0" applyNumberFormat="1" applyFont="1" applyAlignment="1">
      <alignment vertical="center"/>
    </xf>
    <xf numFmtId="3" fontId="49" fillId="0" borderId="1" xfId="0" applyNumberFormat="1" applyFont="1" applyBorder="1" applyAlignment="1">
      <alignment horizontal="left" vertical="center"/>
    </xf>
    <xf numFmtId="167" fontId="49" fillId="0" borderId="1" xfId="0" applyNumberFormat="1" applyFont="1" applyBorder="1" applyAlignment="1">
      <alignment horizontal="center" vertical="center"/>
    </xf>
    <xf numFmtId="0" fontId="51" fillId="0" borderId="0" xfId="0" applyFont="1" applyAlignment="1">
      <alignment horizontal="justify"/>
    </xf>
    <xf numFmtId="0" fontId="52" fillId="0" borderId="0" xfId="0" applyFont="1" applyBorder="1" applyAlignment="1">
      <alignment horizontal="left"/>
    </xf>
    <xf numFmtId="0" fontId="52" fillId="0" borderId="0" xfId="0" applyFont="1" applyAlignment="1">
      <alignment horizontal="justify"/>
    </xf>
    <xf numFmtId="0" fontId="52" fillId="0" borderId="0" xfId="0" applyFont="1" applyAlignment="1">
      <alignment horizontal="justify"/>
    </xf>
    <xf numFmtId="0" fontId="52" fillId="0" borderId="0" xfId="0" applyFont="1" applyAlignment="1">
      <alignment horizontal="justify" wrapText="1"/>
    </xf>
    <xf numFmtId="0" fontId="52" fillId="0" borderId="0" xfId="0" applyFont="1" applyAlignment="1">
      <alignment horizontal="left" wrapText="1"/>
    </xf>
    <xf numFmtId="4" fontId="49" fillId="0" borderId="10" xfId="0" applyNumberFormat="1" applyFont="1" applyBorder="1" applyAlignment="1">
      <alignment horizontal="right" vertical="center"/>
    </xf>
    <xf numFmtId="4" fontId="45" fillId="0" borderId="10" xfId="0" applyNumberFormat="1" applyFont="1" applyBorder="1" applyAlignment="1">
      <alignment horizontal="right" vertical="center"/>
    </xf>
    <xf numFmtId="4" fontId="45" fillId="0" borderId="0" xfId="0" applyNumberFormat="1" applyFont="1" applyBorder="1" applyAlignment="1">
      <alignment horizontal="right" vertical="center"/>
    </xf>
    <xf numFmtId="4" fontId="49" fillId="0" borderId="0" xfId="0" applyNumberFormat="1" applyFont="1" applyBorder="1" applyAlignment="1">
      <alignment horizontal="right" vertical="center"/>
    </xf>
    <xf numFmtId="0" fontId="46" fillId="0" borderId="10" xfId="0" applyFont="1" applyBorder="1" applyAlignment="1">
      <alignment horizontal="center" vertical="center" wrapText="1"/>
    </xf>
    <xf numFmtId="0" fontId="47" fillId="0" borderId="0" xfId="0" applyFont="1" applyBorder="1" applyAlignment="1">
      <alignment horizontal="center" vertical="center" textRotation="90"/>
    </xf>
    <xf numFmtId="0" fontId="48" fillId="0" borderId="12" xfId="0" applyFont="1" applyBorder="1" applyAlignment="1">
      <alignment horizontal="center" vertical="center" textRotation="90"/>
    </xf>
    <xf numFmtId="0" fontId="44" fillId="0" borderId="24" xfId="0" applyFont="1" applyBorder="1" applyAlignment="1">
      <alignment horizontal="center" vertical="center"/>
    </xf>
    <xf numFmtId="0" fontId="44" fillId="0" borderId="25" xfId="0" applyFont="1" applyBorder="1" applyAlignment="1">
      <alignment horizontal="center" vertical="center"/>
    </xf>
    <xf numFmtId="0" fontId="44" fillId="0" borderId="26" xfId="0" applyFont="1" applyBorder="1" applyAlignment="1">
      <alignment horizontal="center" vertical="center"/>
    </xf>
    <xf numFmtId="0" fontId="46" fillId="0" borderId="27" xfId="0" applyFont="1" applyBorder="1" applyAlignment="1">
      <alignment vertical="center"/>
    </xf>
    <xf numFmtId="0" fontId="45" fillId="0" borderId="28" xfId="0" applyFont="1" applyBorder="1" applyAlignment="1">
      <alignment vertical="center"/>
    </xf>
    <xf numFmtId="0" fontId="46" fillId="0" borderId="29" xfId="0" applyFont="1" applyBorder="1" applyAlignment="1">
      <alignment horizontal="center" vertical="center"/>
    </xf>
    <xf numFmtId="0" fontId="46" fillId="0" borderId="30" xfId="0" applyFont="1" applyBorder="1" applyAlignment="1">
      <alignment horizontal="center" vertical="center"/>
    </xf>
    <xf numFmtId="0" fontId="47" fillId="0" borderId="31" xfId="0" applyFont="1" applyBorder="1" applyAlignment="1">
      <alignment horizontal="center" vertical="center" textRotation="90"/>
    </xf>
    <xf numFmtId="3" fontId="45" fillId="0" borderId="29" xfId="0" applyNumberFormat="1" applyFont="1" applyBorder="1" applyAlignment="1">
      <alignment horizontal="center" vertical="center"/>
    </xf>
    <xf numFmtId="4" fontId="45" fillId="0" borderId="28" xfId="0" applyNumberFormat="1" applyFont="1" applyBorder="1" applyAlignment="1">
      <alignment horizontal="right" vertical="center"/>
    </xf>
    <xf numFmtId="4" fontId="44" fillId="0" borderId="32" xfId="0" applyNumberFormat="1" applyFont="1" applyBorder="1" applyAlignment="1">
      <alignment horizontal="center" vertical="center"/>
    </xf>
    <xf numFmtId="4" fontId="44" fillId="0" borderId="33" xfId="0" applyNumberFormat="1" applyFont="1" applyBorder="1" applyAlignment="1">
      <alignment horizontal="center" vertical="center"/>
    </xf>
    <xf numFmtId="4" fontId="44" fillId="0" borderId="34" xfId="0" applyNumberFormat="1" applyFont="1" applyBorder="1" applyAlignment="1">
      <alignment horizontal="center" vertical="center"/>
    </xf>
    <xf numFmtId="4" fontId="44" fillId="0" borderId="35" xfId="0" applyNumberFormat="1" applyFont="1" applyBorder="1" applyAlignment="1">
      <alignment horizontal="right" vertical="center"/>
    </xf>
    <xf numFmtId="4" fontId="50" fillId="0" borderId="22" xfId="0" applyNumberFormat="1" applyFont="1" applyBorder="1" applyAlignment="1">
      <alignment horizontal="right" vertical="center"/>
    </xf>
    <xf numFmtId="4" fontId="44" fillId="0" borderId="36" xfId="0" applyNumberFormat="1" applyFont="1" applyBorder="1" applyAlignment="1">
      <alignment horizontal="right" vertical="center"/>
    </xf>
    <xf numFmtId="4" fontId="44" fillId="0" borderId="22" xfId="0" applyNumberFormat="1" applyFont="1" applyBorder="1" applyAlignment="1">
      <alignment horizontal="right" vertical="center"/>
    </xf>
    <xf numFmtId="4" fontId="44" fillId="0" borderId="37" xfId="0" applyNumberFormat="1" applyFont="1" applyBorder="1" applyAlignment="1">
      <alignment horizontal="right" vertical="center"/>
    </xf>
  </cellXfs>
  <cellStyles count="3">
    <cellStyle name="Köprü"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4" sqref="C4"/>
    </sheetView>
  </sheetViews>
  <sheetFormatPr defaultRowHeight="12.75" x14ac:dyDescent="0.2"/>
  <cols>
    <col min="1" max="1" width="33.42578125" customWidth="1"/>
    <col min="2" max="2" width="0.140625" customWidth="1"/>
    <col min="3" max="3" width="9.140625" bestFit="1" customWidth="1"/>
  </cols>
  <sheetData>
    <row r="1" spans="1:7" x14ac:dyDescent="0.2">
      <c r="A1" s="109" t="s">
        <v>226</v>
      </c>
      <c r="B1" s="26"/>
      <c r="C1" s="111" t="s">
        <v>135</v>
      </c>
    </row>
    <row r="2" spans="1:7" x14ac:dyDescent="0.2">
      <c r="A2" s="109" t="s">
        <v>227</v>
      </c>
      <c r="B2" s="26"/>
      <c r="C2" s="112">
        <v>2021</v>
      </c>
    </row>
    <row r="3" spans="1:7" x14ac:dyDescent="0.2">
      <c r="A3" s="109" t="s">
        <v>223</v>
      </c>
      <c r="B3" s="110"/>
      <c r="C3" s="199">
        <v>3577.5</v>
      </c>
      <c r="D3" s="204"/>
      <c r="E3" s="201"/>
      <c r="F3" s="201"/>
      <c r="G3" s="201"/>
    </row>
    <row r="4" spans="1:7" x14ac:dyDescent="0.2">
      <c r="A4" s="109" t="s">
        <v>224</v>
      </c>
      <c r="B4" s="110"/>
      <c r="C4" s="200">
        <v>119.25</v>
      </c>
      <c r="D4" s="205"/>
      <c r="E4" s="202"/>
      <c r="F4" s="202"/>
      <c r="G4" s="202"/>
    </row>
    <row r="5" spans="1:7" x14ac:dyDescent="0.2">
      <c r="A5" s="109" t="s">
        <v>203</v>
      </c>
      <c r="B5" s="110"/>
      <c r="C5" s="200">
        <v>42930</v>
      </c>
      <c r="D5" s="205"/>
      <c r="E5" s="202"/>
      <c r="F5" s="202"/>
      <c r="G5" s="202"/>
    </row>
    <row r="6" spans="1:7" x14ac:dyDescent="0.2">
      <c r="A6" s="109" t="s">
        <v>225</v>
      </c>
      <c r="B6" s="110"/>
      <c r="C6" s="214">
        <v>0.16578599999999999</v>
      </c>
      <c r="D6" s="206"/>
      <c r="E6" s="203"/>
      <c r="F6" s="203"/>
      <c r="G6" s="203"/>
    </row>
    <row r="8" spans="1:7" x14ac:dyDescent="0.2">
      <c r="C8" s="213"/>
    </row>
    <row r="9" spans="1:7" x14ac:dyDescent="0.2">
      <c r="C9" s="212"/>
    </row>
    <row r="10" spans="1:7" x14ac:dyDescent="0.2">
      <c r="C10" s="212"/>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10377.23</v>
      </c>
      <c r="B1" s="14"/>
      <c r="C1" s="616"/>
      <c r="D1" s="616"/>
      <c r="G1" s="25">
        <f>'ÖDEME EMRİ'!Q40</f>
        <v>6520.9299999999994</v>
      </c>
      <c r="H1" s="14"/>
      <c r="I1" s="616"/>
      <c r="J1" s="616"/>
    </row>
    <row r="7" spans="1:12" ht="13.5" customHeight="1" thickBot="1" x14ac:dyDescent="0.25"/>
    <row r="8" spans="1:12" ht="13.5" thickBot="1" x14ac:dyDescent="0.25">
      <c r="A8" s="15">
        <f>A1</f>
        <v>10377.23</v>
      </c>
      <c r="B8" s="16"/>
      <c r="C8" s="17"/>
      <c r="D8" s="17"/>
      <c r="E8" s="17"/>
      <c r="F8" s="18"/>
      <c r="G8" s="15">
        <f>G1</f>
        <v>6520.9299999999994</v>
      </c>
      <c r="H8" s="16"/>
      <c r="I8" s="17"/>
      <c r="J8" s="17"/>
      <c r="K8" s="17"/>
      <c r="L8" s="18"/>
    </row>
    <row r="9" spans="1:12" ht="13.5" thickBot="1" x14ac:dyDescent="0.25">
      <c r="A9" s="19">
        <f>MOD(A8,100000000)</f>
        <v>10377.23</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6520.9299999999994</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10377.23</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6520.9299999999994</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10377.23</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6520.9299999999994</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10377.23</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6520.9299999999994</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x14ac:dyDescent="0.25">
      <c r="A13" s="19">
        <f>MOD(A12,10000)</f>
        <v>377.22999999999956</v>
      </c>
      <c r="B13" s="20"/>
      <c r="C13" s="20" t="str">
        <f>IF(A13&lt;1000,"",IF(A13&lt;2000,"bin",IF(A13&lt;3000,"ikibin",IF(A13&lt;4000,"üçbin",IF(A13&lt;5000,"dörtbin",IF(A13&lt;6000,"beşbin",""))))))</f>
        <v/>
      </c>
      <c r="D13" s="20" t="str">
        <f>IF(A13&gt;=10000,"",IF(A13&gt;=9000,"dokuzbin",IF(A13&gt;=8000,"sekizbin",IF(A13&gt;=7000,"yedibin",IF(A13&gt;=6000,"altıbin","")))))</f>
        <v/>
      </c>
      <c r="E13" s="20" t="str">
        <f>IF(A12&lt;1000,"",C13&amp;D13)</f>
        <v/>
      </c>
      <c r="F13" s="22"/>
      <c r="G13" s="19">
        <f>MOD(G12,10000)</f>
        <v>6520.9299999999994</v>
      </c>
      <c r="H13" s="20"/>
      <c r="I13" s="20" t="str">
        <f>IF(G13&lt;1000,"",IF(G13&lt;2000,"bin",IF(G13&lt;3000,"ikibin",IF(G13&lt;4000,"üçbin",IF(G13&lt;5000,"dörtbin",IF(G13&lt;6000,"beşbin",""))))))</f>
        <v/>
      </c>
      <c r="J13" s="20" t="str">
        <f>IF(G13&gt;=10000,"",IF(G13&gt;=9000,"dokuzbin",IF(G13&gt;=8000,"sekizbin",IF(G13&gt;=7000,"yedibin",IF(G13&gt;=6000,"altıbin","")))))</f>
        <v>altıbin</v>
      </c>
      <c r="K13" s="20" t="str">
        <f>IF(G12&lt;1000,"",I13&amp;J13)</f>
        <v>altıbin</v>
      </c>
      <c r="L13" s="22"/>
    </row>
    <row r="14" spans="1:12" ht="13.5" thickBot="1" x14ac:dyDescent="0.25">
      <c r="A14" s="19">
        <f>MOD(A13,1000)</f>
        <v>377.22999999999956</v>
      </c>
      <c r="B14" s="20"/>
      <c r="C14" s="20" t="str">
        <f>IF(A14&lt;100,"",IF(A14&lt;200,"yüz",IF(A14&lt;300,"ikiyüz",IF(A14&lt;400,"üçyüz",IF(A14&lt;500,"dörtyüz",IF(A14&lt;600,"beşyüz",""))))))</f>
        <v>üçyüz</v>
      </c>
      <c r="D14" s="20" t="str">
        <f>IF(A14&gt;=1000,"",IF(A14&gt;=900,"dokuzyüz",IF(A14&gt;=800,"sekizyüz",IF(A14&gt;=700,"yediyüz",IF(A14&gt;=600,"altıyüz","")))))</f>
        <v/>
      </c>
      <c r="E14" s="20" t="str">
        <f>C14&amp;D14</f>
        <v>üçyüz</v>
      </c>
      <c r="F14" s="22"/>
      <c r="G14" s="19">
        <f>MOD(G13,1000)</f>
        <v>520.92999999999938</v>
      </c>
      <c r="H14" s="20"/>
      <c r="I14" s="20" t="str">
        <f>IF(G14&lt;100,"",IF(G14&lt;200,"yüz",IF(G14&lt;300,"ikiyüz",IF(G14&lt;400,"üçyüz",IF(G14&lt;500,"dörtyüz",IF(G14&lt;600,"beşyüz",""))))))</f>
        <v>beşyüz</v>
      </c>
      <c r="J14" s="20" t="str">
        <f>IF(G14&gt;=1000,"",IF(G14&gt;=900,"dokuzyüz",IF(G14&gt;=800,"sekizyüz",IF(G14&gt;=700,"yediyüz",IF(G14&gt;=600,"altıyüz","")))))</f>
        <v/>
      </c>
      <c r="K14" s="20" t="str">
        <f>I14&amp;J14</f>
        <v>beşyüz</v>
      </c>
      <c r="L14" s="22"/>
    </row>
    <row r="15" spans="1:12" ht="13.5" thickBot="1" x14ac:dyDescent="0.25">
      <c r="A15" s="19">
        <f>MOD(A14,100)</f>
        <v>77.229999999999563</v>
      </c>
      <c r="B15" s="20"/>
      <c r="C15" s="20" t="str">
        <f>IF(A15&lt;10,"",IF(A15&lt;20,"on",IF(A15&lt;30,"yirmi",IF(A15&lt;40,"otuz",IF(A15&lt;50,"kırk",IF(A15&lt;60,"elli",""))))))</f>
        <v/>
      </c>
      <c r="D15" s="20" t="str">
        <f>IF(A15&gt;=100,"",IF(A15&gt;=90,"doksan",IF(A15&gt;=80,"seksen",IF(A15&gt;=70,"yetmiş",IF(A15&gt;=60,"altmış","")))))</f>
        <v>yetmiş</v>
      </c>
      <c r="E15" s="20" t="str">
        <f>C15&amp;D15</f>
        <v>yetmiş</v>
      </c>
      <c r="F15" s="22" t="str">
        <f>IF(E14="","","")</f>
        <v/>
      </c>
      <c r="G15" s="19">
        <f>MOD(G14,100)</f>
        <v>20.929999999999382</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5" thickBot="1" x14ac:dyDescent="0.25">
      <c r="A16" s="19">
        <f>MOD(A15,10)</f>
        <v>7.2299999999995634</v>
      </c>
      <c r="B16" s="20"/>
      <c r="C16" s="20" t="str">
        <f>IF(A16&lt;1,"",IF(A16&lt;2,"bir",IF(A16&lt;3,"iki",IF(A16&lt;4,"üç",IF(A16&lt;5,"dört",IF(A16&lt;6,"beş",""))))))</f>
        <v/>
      </c>
      <c r="D16" s="20" t="str">
        <f>IF(A16&gt;=10,"",IF(A16&gt;=9,"dokuz",IF(A16&gt;=8,"sekiz",IF(A16&gt;=7,"yedi",IF(A16&gt;=6,"altı","")))))</f>
        <v>yedi</v>
      </c>
      <c r="E16" s="20" t="str">
        <f>IF(A15&lt;1,"",C16&amp;D16)</f>
        <v>yedi</v>
      </c>
      <c r="F16" s="22"/>
      <c r="G16" s="19">
        <f>MOD(G15,10)</f>
        <v>0.92999999999938154</v>
      </c>
      <c r="H16" s="20"/>
      <c r="I16" s="20" t="str">
        <f>IF(G16&lt;1,"",IF(G16&lt;2,"bir",IF(G16&lt;3,"iki",IF(G16&lt;4,"üç",IF(G16&lt;5,"dört",IF(G16&lt;6,"beş",""))))))</f>
        <v/>
      </c>
      <c r="J16" s="20" t="str">
        <f>IF(G16&gt;=10,"",IF(G16&gt;=9,"dokuz",IF(G16&gt;=8,"sekiz",IF(G16&gt;=7,"yedi",IF(G16&gt;=6,"altı","")))))</f>
        <v/>
      </c>
      <c r="K16" s="20" t="str">
        <f>IF(G15&lt;1,"",I16&amp;J16)</f>
        <v/>
      </c>
      <c r="L16" s="22"/>
    </row>
    <row r="17" spans="1:12" ht="13.5" thickBot="1" x14ac:dyDescent="0.25">
      <c r="A17" s="19">
        <f>ROUND(MOD(A16,1),2)</f>
        <v>0.23</v>
      </c>
      <c r="B17" s="20"/>
      <c r="C17" s="20" t="str">
        <f>IF(A17&lt;0.1,"",IF(A17&lt;0.2,"on",IF(A17&lt;0.3,"yirmi",IF(A17&lt;0.4,"otuz",IF(A17&lt;0.5,"kırk",IF(A17&lt;0.6,"elli",""))))))</f>
        <v>yirmi</v>
      </c>
      <c r="D17" s="20" t="str">
        <f>IF(A17&gt;=1,"",IF(A17&gt;=0.9,"doksan",IF(A17&gt;=0.8,"seksen",IF(A17&gt;=0.7,"yetmiş",IF(A17&gt;=0.6,"altmış","")))))</f>
        <v/>
      </c>
      <c r="E17" s="20" t="str">
        <f>C17&amp;D17</f>
        <v>yirmi</v>
      </c>
      <c r="F17" s="22" t="s">
        <v>205</v>
      </c>
      <c r="G17" s="19">
        <f>ROUND(MOD(G16,1),2)</f>
        <v>0.93</v>
      </c>
      <c r="H17" s="20"/>
      <c r="I17" s="20" t="str">
        <f>IF(G17&lt;0.1,"",IF(G17&lt;0.2,"on",IF(G17&lt;0.3,"yirmi",IF(G17&lt;0.4,"otuz",IF(G17&lt;0.5,"kırk",IF(G17&lt;0.6,"elli",""))))))</f>
        <v/>
      </c>
      <c r="J17" s="20" t="str">
        <f>IF(G17&gt;=1,"",IF(G17&gt;=0.9,"doksan",IF(G17&gt;=0.8,"seksen",IF(G17&gt;=0.7,"yetmiş",IF(G17&gt;=0.6,"altmış","")))))</f>
        <v>doksan</v>
      </c>
      <c r="K17" s="20" t="str">
        <f>I17&amp;J17</f>
        <v>doksan</v>
      </c>
      <c r="L17" s="22" t="s">
        <v>205</v>
      </c>
    </row>
    <row r="18" spans="1:12" ht="13.5" thickBot="1" x14ac:dyDescent="0.25">
      <c r="A18" s="19">
        <f>ROUND(MOD(A17,0.1),2)</f>
        <v>0.03</v>
      </c>
      <c r="B18" s="20"/>
      <c r="C18" s="20" t="str">
        <f>IF(A18&lt;0.01,"",IF(A18&lt;0.02,"bir",IF(A18&lt;0.03,"iki",IF(A18&lt;0.04,"üç",IF(A18&lt;0.05,"dört",IF(A18&lt;0.06,"beş",""))))))</f>
        <v>üç</v>
      </c>
      <c r="D18" s="20" t="str">
        <f>IF(A18&gt;=0.1,"",IF(A18&gt;=0.09,"dokuz",IF(A18&gt;=0.08,"sekiz",IF(A18&gt;=0.07,"yedi",IF(A18&gt;=0.06,"altı","")))))</f>
        <v/>
      </c>
      <c r="E18" s="20" t="str">
        <f>C18&amp;D18</f>
        <v>üç</v>
      </c>
      <c r="F18" s="22" t="s">
        <v>206</v>
      </c>
      <c r="G18" s="19">
        <f>ROUND(MOD(G17,0.1),2)</f>
        <v>0.03</v>
      </c>
      <c r="H18" s="20"/>
      <c r="I18" s="20" t="str">
        <f>IF(G18&lt;0.01,"",IF(G18&lt;0.02,"bir",IF(G18&lt;0.03,"iki",IF(G18&lt;0.04,"üç",IF(G18&lt;0.05,"dört",IF(G18&lt;0.06,"beş",""))))))</f>
        <v>üç</v>
      </c>
      <c r="J18" s="20" t="str">
        <f>IF(G18&gt;=0.1,"",IF(G18&gt;=0.09,"dokuz",IF(G18&gt;=0.08,"sekiz",IF(G18&gt;=0.07,"yedi",IF(G18&gt;=0.06,"altı","")))))</f>
        <v/>
      </c>
      <c r="K18" s="20" t="str">
        <f>I18&amp;J18</f>
        <v>üç</v>
      </c>
      <c r="L18" s="22" t="s">
        <v>206</v>
      </c>
    </row>
    <row r="19" spans="1:12" ht="13.5" thickBot="1" x14ac:dyDescent="0.25">
      <c r="A19" s="19">
        <f>MOD(A18,0.01)</f>
        <v>9.9999999999999985E-3</v>
      </c>
      <c r="B19" s="20"/>
      <c r="C19" s="20"/>
      <c r="D19" s="20"/>
      <c r="E19" s="20"/>
      <c r="F19" s="22"/>
      <c r="G19" s="19">
        <f>MOD(G18,0.01)</f>
        <v>9.9999999999999985E-3</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275</v>
      </c>
      <c r="B24" s="20" t="s">
        <v>276</v>
      </c>
      <c r="C24" s="20" t="s">
        <v>277</v>
      </c>
      <c r="D24" s="20" t="str">
        <f>IF(B24="","sıfır",B24)</f>
        <v>ellisekiz</v>
      </c>
      <c r="E24" s="20"/>
      <c r="F24" s="22"/>
      <c r="G24" s="24" t="str">
        <f>CONCATENATE(K9,K10,K11,K12,K13,K14,K15,K16)</f>
        <v>altıbinbeşyüzyirmi</v>
      </c>
      <c r="H24" s="20" t="str">
        <f>CONCATENATE(K17,K18)</f>
        <v>doksanüç</v>
      </c>
      <c r="I24" s="20" t="str">
        <f>IF(G24="","sıfır",G24)</f>
        <v>altıbinbeşyüzyirmi</v>
      </c>
      <c r="J24" s="20" t="str">
        <f>IF(H24="","sıfır",H24)</f>
        <v>doksanüç</v>
      </c>
      <c r="K24" s="20"/>
      <c r="L24" s="22"/>
    </row>
    <row r="25" spans="1:12" ht="21" customHeight="1" thickBot="1" x14ac:dyDescent="0.3">
      <c r="A25" s="617" t="str">
        <f>CONCATENATE("//",A24,F17,D24,F18,"//")</f>
        <v>//beşbinaltıyüz TL ellisekiz Kuruş//</v>
      </c>
      <c r="B25" s="618"/>
      <c r="C25" s="618"/>
      <c r="D25" s="618"/>
      <c r="E25" s="618"/>
      <c r="F25" s="619"/>
      <c r="G25" s="617" t="str">
        <f>CONCATENATE("//",I24,L17,J24,L18,"//")</f>
        <v>//altıbinbeşyüzyirmi TL doksanüç Kuruş//</v>
      </c>
      <c r="H25" s="618"/>
      <c r="I25" s="618"/>
      <c r="J25" s="618"/>
      <c r="K25" s="618"/>
      <c r="L25" s="619"/>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H3" activePane="bottomRight" state="frozen"/>
      <selection pane="topRight" activeCell="D1" sqref="D1"/>
      <selection pane="bottomLeft" activeCell="A3" sqref="A3"/>
      <selection pane="bottomRight" activeCell="K4" sqref="K4"/>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54"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34" t="s">
        <v>188</v>
      </c>
      <c r="B1" s="234"/>
      <c r="C1" s="234"/>
      <c r="D1" s="234"/>
      <c r="E1" s="234"/>
      <c r="F1" s="234"/>
      <c r="G1" s="234"/>
      <c r="H1" s="234"/>
      <c r="I1" s="234"/>
      <c r="J1" s="234"/>
      <c r="K1" s="235" t="s">
        <v>253</v>
      </c>
      <c r="L1" s="235"/>
      <c r="M1" s="235"/>
      <c r="N1" s="235"/>
      <c r="O1" s="235"/>
      <c r="P1" s="235"/>
      <c r="Q1" s="235"/>
      <c r="R1" s="235"/>
      <c r="S1" s="235"/>
      <c r="T1" s="235"/>
      <c r="U1" s="235"/>
    </row>
    <row r="2" spans="1:21" s="43" customFormat="1" ht="48" x14ac:dyDescent="0.2">
      <c r="A2" s="157" t="s">
        <v>17</v>
      </c>
      <c r="B2" s="158" t="s">
        <v>30</v>
      </c>
      <c r="C2" s="157" t="s">
        <v>31</v>
      </c>
      <c r="D2" s="158" t="s">
        <v>117</v>
      </c>
      <c r="E2" s="157" t="s">
        <v>211</v>
      </c>
      <c r="F2" s="158" t="s">
        <v>116</v>
      </c>
      <c r="G2" s="157" t="s">
        <v>250</v>
      </c>
      <c r="H2" s="159" t="s">
        <v>243</v>
      </c>
      <c r="I2" s="157"/>
      <c r="J2" s="158" t="s">
        <v>189</v>
      </c>
      <c r="K2" s="160" t="s">
        <v>141</v>
      </c>
      <c r="L2" s="161" t="s">
        <v>131</v>
      </c>
      <c r="M2" s="160" t="s">
        <v>132</v>
      </c>
      <c r="N2" s="162" t="s">
        <v>133</v>
      </c>
      <c r="O2" s="160" t="s">
        <v>134</v>
      </c>
      <c r="P2" s="162" t="s">
        <v>135</v>
      </c>
      <c r="Q2" s="163" t="s">
        <v>142</v>
      </c>
      <c r="R2" s="164" t="s">
        <v>143</v>
      </c>
      <c r="S2" s="163" t="s">
        <v>140</v>
      </c>
      <c r="T2" s="164" t="s">
        <v>144</v>
      </c>
      <c r="U2" s="163" t="s">
        <v>6</v>
      </c>
    </row>
    <row r="3" spans="1:21" s="68" customFormat="1" ht="15.6" customHeight="1" x14ac:dyDescent="0.2">
      <c r="A3" s="128">
        <v>1</v>
      </c>
      <c r="B3" s="188" t="s">
        <v>289</v>
      </c>
      <c r="C3" s="127" t="s">
        <v>279</v>
      </c>
      <c r="D3" s="126"/>
      <c r="E3" s="194" t="s">
        <v>288</v>
      </c>
      <c r="F3" s="190">
        <v>47053453988</v>
      </c>
      <c r="G3" s="128">
        <f>'EK DERS ÇİZELGESİ'!D4</f>
        <v>144</v>
      </c>
      <c r="H3" s="155"/>
      <c r="I3" s="128"/>
      <c r="J3" s="139">
        <v>50</v>
      </c>
      <c r="K3" s="44">
        <f>((KONTROL!C5*J3*0.15)/12)/100</f>
        <v>268.3125</v>
      </c>
      <c r="L3" s="44">
        <f>((KONTROL!D5*K3*0.15)/12)/100</f>
        <v>0</v>
      </c>
      <c r="M3" s="70">
        <f>((KONTROL!E5*L3*0.15)/12)/100</f>
        <v>0</v>
      </c>
      <c r="N3" s="72">
        <f>((KONTROL!F5*M3*0.15)/12)/100</f>
        <v>0</v>
      </c>
      <c r="O3" s="46">
        <f>((KONTROL!G5*N3*0.15)/12)/100</f>
        <v>0</v>
      </c>
      <c r="P3" s="72">
        <f>((KONTROL!H5*O3*0.15)/12)/100</f>
        <v>0</v>
      </c>
      <c r="Q3" s="46">
        <f>((KONTROL!I5*P3*0.15)/12)/100</f>
        <v>0</v>
      </c>
      <c r="R3" s="45">
        <f>((KONTROL!J5*Q3*0.15)/12)/100</f>
        <v>0</v>
      </c>
      <c r="S3" s="45">
        <f>((KONTROL!K5*R3*0.15)/12)/100</f>
        <v>0</v>
      </c>
      <c r="T3" s="45">
        <f>((KONTROL!L5*S3*0.15)/12)/100</f>
        <v>0</v>
      </c>
      <c r="U3" s="47">
        <f t="shared" ref="U3:U8" si="0">SUM(K3:T3)</f>
        <v>268.3125</v>
      </c>
    </row>
    <row r="4" spans="1:21" x14ac:dyDescent="0.2">
      <c r="A4" s="128">
        <v>2</v>
      </c>
      <c r="B4" s="189" t="s">
        <v>291</v>
      </c>
      <c r="C4" s="127" t="s">
        <v>292</v>
      </c>
      <c r="D4" s="126"/>
      <c r="E4" s="194" t="s">
        <v>293</v>
      </c>
      <c r="F4" s="191">
        <v>34193301712</v>
      </c>
      <c r="G4" s="128">
        <f>'EK DERS ÇİZELGESİ'!D5</f>
        <v>64</v>
      </c>
      <c r="H4" s="155"/>
      <c r="I4" s="128"/>
      <c r="J4" s="139">
        <v>50</v>
      </c>
      <c r="K4" s="44">
        <v>220.72499999999999</v>
      </c>
      <c r="L4" s="71">
        <f>((KONTROL!D5*K4*0.15)/12)/100</f>
        <v>0</v>
      </c>
      <c r="M4" s="70">
        <f>((KONTROL!E5*L4*0.15)/12)/100</f>
        <v>0</v>
      </c>
      <c r="N4" s="72">
        <f>((KONTROL!F5*M4*0.15)/12)/100</f>
        <v>0</v>
      </c>
      <c r="O4" s="46">
        <f>((KONTROL!G5*N4*0.15)/12)/100</f>
        <v>0</v>
      </c>
      <c r="P4" s="72">
        <f>((KONTROL!H5*O4*0.15)/12)/100</f>
        <v>0</v>
      </c>
      <c r="Q4" s="46">
        <f>((KONTROL!I5*P4*0.15)/12)/100</f>
        <v>0</v>
      </c>
      <c r="R4" s="45">
        <f>((KONTROL!J5*Q4*0.15)/12)/100</f>
        <v>0</v>
      </c>
      <c r="S4" s="45">
        <f>((KONTROL!K6*R4*0.15)/12)/100</f>
        <v>0</v>
      </c>
      <c r="T4" s="45">
        <f>((KONTROL!L6*S4*0.15)/12)/100</f>
        <v>0</v>
      </c>
      <c r="U4" s="47">
        <f t="shared" si="0"/>
        <v>220.72499999999999</v>
      </c>
    </row>
    <row r="5" spans="1:21" x14ac:dyDescent="0.2">
      <c r="A5" s="128">
        <v>3</v>
      </c>
      <c r="B5" s="189" t="s">
        <v>278</v>
      </c>
      <c r="C5" s="127" t="s">
        <v>279</v>
      </c>
      <c r="D5" s="126"/>
      <c r="E5" s="194" t="s">
        <v>282</v>
      </c>
      <c r="F5" s="192">
        <v>47068453478</v>
      </c>
      <c r="G5" s="128">
        <f>'EK DERS ÇİZELGESİ'!D6</f>
        <v>101</v>
      </c>
      <c r="H5" s="155"/>
      <c r="I5" s="128"/>
      <c r="J5" s="139">
        <v>50</v>
      </c>
      <c r="K5" s="44">
        <v>220.72499999999999</v>
      </c>
      <c r="L5" s="71">
        <f>((KONTROL!D6*K5*0.15)/12)/100</f>
        <v>0</v>
      </c>
      <c r="M5" s="70">
        <f>((KONTROL!E6*L5*0.15)/12)/100</f>
        <v>0</v>
      </c>
      <c r="N5" s="72">
        <f>((KONTROL!F6*M5*0.15)/12)/100</f>
        <v>0</v>
      </c>
      <c r="O5" s="46">
        <f>((KONTROL!G6*N5*0.15)/12)/100</f>
        <v>0</v>
      </c>
      <c r="P5" s="72">
        <f>((KONTROL!H6*O5*0.15)/12)/100</f>
        <v>0</v>
      </c>
      <c r="Q5" s="46">
        <f>((KONTROL!I6*P5*0.15)/12)/100</f>
        <v>0</v>
      </c>
      <c r="R5" s="45">
        <f>((KONTROL!J6*Q5*0.15)/12)/100</f>
        <v>0</v>
      </c>
      <c r="S5" s="45">
        <f>((KONTROL!K7*R5*0.15)/12)/100</f>
        <v>0</v>
      </c>
      <c r="T5" s="45">
        <f>((KONTROL!L7*S5*0.15)/12)/100</f>
        <v>0</v>
      </c>
      <c r="U5" s="47">
        <f t="shared" si="0"/>
        <v>220.72499999999999</v>
      </c>
    </row>
    <row r="6" spans="1:21" x14ac:dyDescent="0.2">
      <c r="A6" s="128">
        <v>4</v>
      </c>
      <c r="B6" s="189"/>
      <c r="C6" s="127"/>
      <c r="D6" s="126"/>
      <c r="E6" s="194"/>
      <c r="F6" s="193"/>
      <c r="G6" s="128">
        <f>'EK DERS ÇİZELGESİ'!D7</f>
        <v>0</v>
      </c>
      <c r="H6" s="155"/>
      <c r="I6" s="128"/>
      <c r="J6" s="139">
        <v>50</v>
      </c>
      <c r="K6" s="44">
        <v>220.72499999999999</v>
      </c>
      <c r="L6" s="71"/>
      <c r="M6" s="70"/>
      <c r="N6" s="72"/>
      <c r="O6" s="46"/>
      <c r="P6" s="72"/>
      <c r="Q6" s="46"/>
      <c r="R6" s="45"/>
      <c r="S6" s="46"/>
      <c r="T6" s="45"/>
      <c r="U6" s="47">
        <f t="shared" si="0"/>
        <v>220.72499999999999</v>
      </c>
    </row>
    <row r="7" spans="1:21" x14ac:dyDescent="0.2">
      <c r="A7" s="128">
        <v>5</v>
      </c>
      <c r="B7" s="189"/>
      <c r="C7" s="137"/>
      <c r="D7" s="129"/>
      <c r="E7" s="194"/>
      <c r="F7" s="193"/>
      <c r="G7" s="128">
        <f>'EK DERS ÇİZELGESİ'!D8</f>
        <v>0</v>
      </c>
      <c r="H7" s="155"/>
      <c r="I7" s="136"/>
      <c r="J7" s="139">
        <v>50</v>
      </c>
      <c r="K7" s="44">
        <v>220.72499999999999</v>
      </c>
      <c r="L7" s="71"/>
      <c r="M7" s="70"/>
      <c r="N7" s="72"/>
      <c r="O7" s="46"/>
      <c r="P7" s="72"/>
      <c r="Q7" s="46"/>
      <c r="R7" s="45"/>
      <c r="S7" s="46"/>
      <c r="T7" s="45"/>
      <c r="U7" s="47">
        <f t="shared" si="0"/>
        <v>220.72499999999999</v>
      </c>
    </row>
    <row r="8" spans="1:21" x14ac:dyDescent="0.2">
      <c r="A8" s="128">
        <v>6</v>
      </c>
      <c r="B8" s="189"/>
      <c r="C8" s="127"/>
      <c r="D8" s="126"/>
      <c r="E8" s="194"/>
      <c r="F8" s="193"/>
      <c r="G8" s="128"/>
      <c r="H8" s="155"/>
      <c r="I8" s="128"/>
      <c r="J8" s="139"/>
      <c r="K8" s="44"/>
      <c r="L8" s="71"/>
      <c r="M8" s="70"/>
      <c r="N8" s="72"/>
      <c r="O8" s="46"/>
      <c r="P8" s="72"/>
      <c r="Q8" s="46"/>
      <c r="R8" s="45"/>
      <c r="S8" s="46"/>
      <c r="T8" s="45"/>
      <c r="U8" s="47">
        <f t="shared" si="0"/>
        <v>0</v>
      </c>
    </row>
    <row r="9" spans="1:21" s="68" customFormat="1" x14ac:dyDescent="0.2">
      <c r="A9" s="128">
        <v>7</v>
      </c>
      <c r="B9" s="189"/>
      <c r="C9" s="127"/>
      <c r="D9" s="126"/>
      <c r="E9" s="194"/>
      <c r="F9" s="193"/>
      <c r="G9" s="128"/>
      <c r="H9" s="155"/>
      <c r="I9" s="128"/>
      <c r="J9" s="139"/>
      <c r="K9" s="44"/>
      <c r="L9" s="71"/>
      <c r="M9" s="70"/>
      <c r="N9" s="72"/>
      <c r="O9" s="46"/>
      <c r="P9" s="72"/>
      <c r="Q9" s="46"/>
      <c r="R9" s="45"/>
      <c r="S9" s="46"/>
      <c r="T9" s="45"/>
      <c r="U9" s="47">
        <f t="shared" ref="U9:U10" si="1">SUM(K9:T9)</f>
        <v>0</v>
      </c>
    </row>
    <row r="10" spans="1:21" s="68" customFormat="1" x14ac:dyDescent="0.2">
      <c r="A10" s="128">
        <v>8</v>
      </c>
      <c r="B10" s="189"/>
      <c r="C10" s="127"/>
      <c r="D10" s="126"/>
      <c r="E10" s="194"/>
      <c r="F10" s="192"/>
      <c r="G10" s="128"/>
      <c r="H10" s="155"/>
      <c r="I10" s="128"/>
      <c r="J10" s="139"/>
      <c r="K10" s="44"/>
      <c r="L10" s="71"/>
      <c r="M10" s="70"/>
      <c r="N10" s="72"/>
      <c r="O10" s="46"/>
      <c r="P10" s="72"/>
      <c r="Q10" s="46"/>
      <c r="R10" s="45"/>
      <c r="S10" s="46"/>
      <c r="T10" s="45"/>
      <c r="U10" s="47">
        <f t="shared" si="1"/>
        <v>0</v>
      </c>
    </row>
    <row r="11" spans="1:21" x14ac:dyDescent="0.2">
      <c r="A11" s="128">
        <v>9</v>
      </c>
      <c r="B11" s="189"/>
      <c r="C11" s="127"/>
      <c r="D11" s="126"/>
      <c r="E11" s="194"/>
      <c r="F11" s="193"/>
      <c r="G11" s="128"/>
      <c r="H11" s="155"/>
      <c r="I11" s="128"/>
      <c r="J11" s="139"/>
      <c r="K11" s="44"/>
      <c r="L11" s="71"/>
      <c r="M11" s="70"/>
      <c r="N11" s="72"/>
      <c r="O11" s="46"/>
      <c r="P11" s="72"/>
      <c r="Q11" s="46"/>
      <c r="R11" s="45"/>
      <c r="S11" s="46"/>
      <c r="T11" s="45"/>
      <c r="U11" s="47">
        <f>SUM(K11:T11)</f>
        <v>0</v>
      </c>
    </row>
    <row r="12" spans="1:21" x14ac:dyDescent="0.2">
      <c r="A12" s="128">
        <v>10</v>
      </c>
      <c r="B12" s="129"/>
      <c r="C12" s="143"/>
      <c r="D12" s="145"/>
      <c r="E12" s="128"/>
      <c r="F12" s="146"/>
      <c r="G12" s="128"/>
      <c r="H12" s="155"/>
      <c r="I12" s="128"/>
      <c r="J12" s="139"/>
      <c r="K12" s="69"/>
      <c r="L12" s="71"/>
      <c r="M12" s="70"/>
      <c r="N12" s="72"/>
      <c r="O12" s="46"/>
      <c r="P12" s="72"/>
      <c r="Q12" s="46"/>
      <c r="R12" s="45"/>
      <c r="S12" s="46"/>
      <c r="T12" s="45"/>
      <c r="U12" s="47">
        <f>SUM(K12:T12)</f>
        <v>0</v>
      </c>
    </row>
    <row r="13" spans="1:21" x14ac:dyDescent="0.2">
      <c r="A13" s="128">
        <v>11</v>
      </c>
      <c r="B13" s="126"/>
      <c r="C13" s="127"/>
      <c r="D13" s="126"/>
      <c r="E13" s="128"/>
      <c r="F13" s="141"/>
      <c r="G13" s="128"/>
      <c r="H13" s="155"/>
      <c r="I13" s="128"/>
      <c r="J13" s="139"/>
      <c r="K13" s="69"/>
      <c r="L13" s="71"/>
      <c r="M13" s="70"/>
      <c r="N13" s="72"/>
      <c r="O13" s="46"/>
      <c r="P13" s="72"/>
      <c r="Q13" s="46"/>
      <c r="R13" s="45"/>
      <c r="S13" s="46"/>
      <c r="T13" s="45"/>
      <c r="U13" s="47">
        <f t="shared" ref="U13:U67" si="2">SUM(K13:T13)</f>
        <v>0</v>
      </c>
    </row>
    <row r="14" spans="1:21" x14ac:dyDescent="0.2">
      <c r="A14" s="128">
        <v>12</v>
      </c>
      <c r="B14" s="126"/>
      <c r="C14" s="127"/>
      <c r="D14" s="126"/>
      <c r="E14" s="128"/>
      <c r="F14" s="141"/>
      <c r="G14" s="142"/>
      <c r="H14" s="156"/>
      <c r="I14" s="142"/>
      <c r="J14" s="139"/>
      <c r="K14" s="69"/>
      <c r="L14" s="71"/>
      <c r="M14" s="70"/>
      <c r="N14" s="72"/>
      <c r="O14" s="46"/>
      <c r="P14" s="72"/>
      <c r="Q14" s="46"/>
      <c r="R14" s="45"/>
      <c r="S14" s="46"/>
      <c r="T14" s="45"/>
      <c r="U14" s="47">
        <f t="shared" si="2"/>
        <v>0</v>
      </c>
    </row>
    <row r="15" spans="1:21" x14ac:dyDescent="0.2">
      <c r="A15" s="128">
        <v>13</v>
      </c>
      <c r="B15" s="126"/>
      <c r="C15" s="127"/>
      <c r="D15" s="126"/>
      <c r="E15" s="128"/>
      <c r="F15" s="141"/>
      <c r="G15" s="128"/>
      <c r="H15" s="155"/>
      <c r="I15" s="128"/>
      <c r="J15" s="139"/>
      <c r="K15" s="69"/>
      <c r="L15" s="71"/>
      <c r="M15" s="70"/>
      <c r="N15" s="72"/>
      <c r="O15" s="46"/>
      <c r="P15" s="72"/>
      <c r="Q15" s="46"/>
      <c r="R15" s="45"/>
      <c r="S15" s="46"/>
      <c r="T15" s="45"/>
      <c r="U15" s="47">
        <f t="shared" si="2"/>
        <v>0</v>
      </c>
    </row>
    <row r="16" spans="1:21" x14ac:dyDescent="0.2">
      <c r="A16" s="128">
        <v>14</v>
      </c>
      <c r="B16" s="129"/>
      <c r="C16" s="143"/>
      <c r="D16" s="145"/>
      <c r="E16" s="128"/>
      <c r="F16" s="141"/>
      <c r="G16" s="128"/>
      <c r="H16" s="155"/>
      <c r="I16" s="128"/>
      <c r="J16" s="139"/>
      <c r="K16" s="69"/>
      <c r="L16" s="71"/>
      <c r="M16" s="70"/>
      <c r="N16" s="72"/>
      <c r="O16" s="46"/>
      <c r="P16" s="72"/>
      <c r="Q16" s="46"/>
      <c r="R16" s="45"/>
      <c r="S16" s="46"/>
      <c r="T16" s="45"/>
      <c r="U16" s="47">
        <f t="shared" si="2"/>
        <v>0</v>
      </c>
    </row>
    <row r="17" spans="1:21" x14ac:dyDescent="0.2">
      <c r="A17" s="128">
        <v>15</v>
      </c>
      <c r="B17" s="126"/>
      <c r="C17" s="127"/>
      <c r="D17" s="126"/>
      <c r="E17" s="128"/>
      <c r="F17" s="141"/>
      <c r="G17" s="128"/>
      <c r="H17" s="155"/>
      <c r="I17" s="128"/>
      <c r="J17" s="139"/>
      <c r="K17" s="69"/>
      <c r="L17" s="71"/>
      <c r="M17" s="70"/>
      <c r="N17" s="72"/>
      <c r="O17" s="46"/>
      <c r="P17" s="72"/>
      <c r="Q17" s="46"/>
      <c r="R17" s="45"/>
      <c r="S17" s="46"/>
      <c r="T17" s="45"/>
      <c r="U17" s="47">
        <f t="shared" si="2"/>
        <v>0</v>
      </c>
    </row>
    <row r="18" spans="1:21" x14ac:dyDescent="0.2">
      <c r="A18" s="128">
        <v>16</v>
      </c>
      <c r="B18" s="126"/>
      <c r="C18" s="127"/>
      <c r="D18" s="126"/>
      <c r="E18" s="128"/>
      <c r="F18" s="141"/>
      <c r="G18" s="128"/>
      <c r="H18" s="155"/>
      <c r="I18" s="128"/>
      <c r="J18" s="139"/>
      <c r="K18" s="69"/>
      <c r="L18" s="71"/>
      <c r="M18" s="70"/>
      <c r="N18" s="72"/>
      <c r="O18" s="46"/>
      <c r="P18" s="72"/>
      <c r="Q18" s="46"/>
      <c r="R18" s="45"/>
      <c r="S18" s="46"/>
      <c r="T18" s="45"/>
      <c r="U18" s="47">
        <f t="shared" si="2"/>
        <v>0</v>
      </c>
    </row>
    <row r="19" spans="1:21" x14ac:dyDescent="0.2">
      <c r="A19" s="128">
        <v>17</v>
      </c>
      <c r="B19" s="126"/>
      <c r="C19" s="127"/>
      <c r="D19" s="126"/>
      <c r="E19" s="128"/>
      <c r="F19" s="141"/>
      <c r="G19" s="128"/>
      <c r="H19" s="155"/>
      <c r="I19" s="128"/>
      <c r="J19" s="139"/>
      <c r="K19" s="69"/>
      <c r="L19" s="71"/>
      <c r="M19" s="70"/>
      <c r="N19" s="72"/>
      <c r="O19" s="46"/>
      <c r="P19" s="72"/>
      <c r="Q19" s="46"/>
      <c r="R19" s="45"/>
      <c r="S19" s="46"/>
      <c r="T19" s="45"/>
      <c r="U19" s="47">
        <f t="shared" si="2"/>
        <v>0</v>
      </c>
    </row>
    <row r="20" spans="1:21" x14ac:dyDescent="0.2">
      <c r="A20" s="128">
        <v>18</v>
      </c>
      <c r="B20" s="126"/>
      <c r="C20" s="127"/>
      <c r="D20" s="126"/>
      <c r="E20" s="128"/>
      <c r="F20" s="141"/>
      <c r="G20" s="128"/>
      <c r="H20" s="155"/>
      <c r="I20" s="128"/>
      <c r="J20" s="139"/>
      <c r="K20" s="69"/>
      <c r="L20" s="71"/>
      <c r="M20" s="70"/>
      <c r="N20" s="72"/>
      <c r="O20" s="46"/>
      <c r="P20" s="72"/>
      <c r="Q20" s="46"/>
      <c r="R20" s="45"/>
      <c r="S20" s="46"/>
      <c r="T20" s="45"/>
      <c r="U20" s="47">
        <f t="shared" si="2"/>
        <v>0</v>
      </c>
    </row>
    <row r="21" spans="1:21" x14ac:dyDescent="0.2">
      <c r="A21" s="128">
        <v>19</v>
      </c>
      <c r="B21" s="126"/>
      <c r="C21" s="127"/>
      <c r="D21" s="126"/>
      <c r="E21" s="128"/>
      <c r="F21" s="146"/>
      <c r="G21" s="142"/>
      <c r="H21" s="156"/>
      <c r="I21" s="142"/>
      <c r="J21" s="139"/>
      <c r="K21" s="69"/>
      <c r="L21" s="71"/>
      <c r="M21" s="70"/>
      <c r="N21" s="72"/>
      <c r="O21" s="46"/>
      <c r="P21" s="72"/>
      <c r="Q21" s="46"/>
      <c r="R21" s="45"/>
      <c r="S21" s="46"/>
      <c r="T21" s="45"/>
      <c r="U21" s="47">
        <f t="shared" si="2"/>
        <v>0</v>
      </c>
    </row>
    <row r="22" spans="1:21" x14ac:dyDescent="0.2">
      <c r="A22" s="128">
        <v>20</v>
      </c>
      <c r="B22" s="126"/>
      <c r="C22" s="127"/>
      <c r="D22" s="126"/>
      <c r="E22" s="128"/>
      <c r="F22" s="146"/>
      <c r="G22" s="142"/>
      <c r="H22" s="156"/>
      <c r="I22" s="142"/>
      <c r="J22" s="139"/>
      <c r="K22" s="69"/>
      <c r="L22" s="71"/>
      <c r="M22" s="70"/>
      <c r="N22" s="72"/>
      <c r="O22" s="46"/>
      <c r="P22" s="72"/>
      <c r="Q22" s="46"/>
      <c r="R22" s="45"/>
      <c r="S22" s="46"/>
      <c r="T22" s="45"/>
      <c r="U22" s="47">
        <f t="shared" si="2"/>
        <v>0</v>
      </c>
    </row>
    <row r="23" spans="1:21" x14ac:dyDescent="0.2">
      <c r="A23" s="128">
        <v>21</v>
      </c>
      <c r="B23" s="126"/>
      <c r="C23" s="127"/>
      <c r="D23" s="126"/>
      <c r="E23" s="128"/>
      <c r="F23" s="141"/>
      <c r="G23" s="128"/>
      <c r="H23" s="155"/>
      <c r="I23" s="128"/>
      <c r="J23" s="139"/>
      <c r="K23" s="69"/>
      <c r="L23" s="71"/>
      <c r="M23" s="70"/>
      <c r="N23" s="72"/>
      <c r="O23" s="46"/>
      <c r="P23" s="72"/>
      <c r="Q23" s="46"/>
      <c r="R23" s="45"/>
      <c r="S23" s="46"/>
      <c r="T23" s="45"/>
      <c r="U23" s="47">
        <f t="shared" si="2"/>
        <v>0</v>
      </c>
    </row>
    <row r="24" spans="1:21" x14ac:dyDescent="0.2">
      <c r="A24" s="128">
        <v>22</v>
      </c>
      <c r="B24" s="126"/>
      <c r="C24" s="127"/>
      <c r="D24" s="126"/>
      <c r="E24" s="128"/>
      <c r="F24" s="141"/>
      <c r="G24" s="128"/>
      <c r="H24" s="155"/>
      <c r="I24" s="128"/>
      <c r="J24" s="139"/>
      <c r="K24" s="69"/>
      <c r="L24" s="71"/>
      <c r="M24" s="70"/>
      <c r="N24" s="72"/>
      <c r="O24" s="46"/>
      <c r="P24" s="72"/>
      <c r="Q24" s="46"/>
      <c r="R24" s="45"/>
      <c r="S24" s="46"/>
      <c r="T24" s="45"/>
      <c r="U24" s="47">
        <f t="shared" si="2"/>
        <v>0</v>
      </c>
    </row>
    <row r="25" spans="1:21" x14ac:dyDescent="0.2">
      <c r="A25" s="128">
        <v>23</v>
      </c>
      <c r="B25" s="129"/>
      <c r="C25" s="137"/>
      <c r="D25" s="129"/>
      <c r="E25" s="128"/>
      <c r="F25" s="141"/>
      <c r="G25" s="128"/>
      <c r="H25" s="155"/>
      <c r="I25" s="128"/>
      <c r="J25" s="139"/>
      <c r="K25" s="69"/>
      <c r="L25" s="71"/>
      <c r="M25" s="70"/>
      <c r="N25" s="72"/>
      <c r="O25" s="46"/>
      <c r="P25" s="72"/>
      <c r="Q25" s="46"/>
      <c r="R25" s="45"/>
      <c r="S25" s="46"/>
      <c r="T25" s="45"/>
      <c r="U25" s="47">
        <f t="shared" si="2"/>
        <v>0</v>
      </c>
    </row>
    <row r="26" spans="1:21" x14ac:dyDescent="0.2">
      <c r="A26" s="128">
        <v>24</v>
      </c>
      <c r="B26" s="126"/>
      <c r="C26" s="127"/>
      <c r="D26" s="126"/>
      <c r="E26" s="128"/>
      <c r="F26" s="141"/>
      <c r="G26" s="128"/>
      <c r="H26" s="155"/>
      <c r="I26" s="128"/>
      <c r="J26" s="139"/>
      <c r="K26" s="69"/>
      <c r="L26" s="71"/>
      <c r="M26" s="70"/>
      <c r="N26" s="72"/>
      <c r="O26" s="46"/>
      <c r="P26" s="72"/>
      <c r="Q26" s="46"/>
      <c r="R26" s="45"/>
      <c r="S26" s="46"/>
      <c r="T26" s="45"/>
      <c r="U26" s="47">
        <f t="shared" si="2"/>
        <v>0</v>
      </c>
    </row>
    <row r="27" spans="1:21" x14ac:dyDescent="0.2">
      <c r="A27" s="128">
        <v>25</v>
      </c>
      <c r="B27" s="126"/>
      <c r="C27" s="127"/>
      <c r="D27" s="126"/>
      <c r="E27" s="128"/>
      <c r="F27" s="141"/>
      <c r="G27" s="128"/>
      <c r="H27" s="155"/>
      <c r="I27" s="128"/>
      <c r="J27" s="139"/>
      <c r="K27" s="69"/>
      <c r="L27" s="71"/>
      <c r="M27" s="70"/>
      <c r="N27" s="72"/>
      <c r="O27" s="46"/>
      <c r="P27" s="72"/>
      <c r="Q27" s="46"/>
      <c r="R27" s="45"/>
      <c r="S27" s="46"/>
      <c r="T27" s="45"/>
      <c r="U27" s="47">
        <f t="shared" si="2"/>
        <v>0</v>
      </c>
    </row>
    <row r="28" spans="1:21" x14ac:dyDescent="0.2">
      <c r="A28" s="128">
        <v>26</v>
      </c>
      <c r="B28" s="129"/>
      <c r="C28" s="143"/>
      <c r="D28" s="129"/>
      <c r="E28" s="128"/>
      <c r="F28" s="141"/>
      <c r="G28" s="128"/>
      <c r="H28" s="155"/>
      <c r="I28" s="128"/>
      <c r="J28" s="139"/>
      <c r="K28" s="69"/>
      <c r="L28" s="71"/>
      <c r="M28" s="70"/>
      <c r="N28" s="72"/>
      <c r="O28" s="46"/>
      <c r="P28" s="72"/>
      <c r="Q28" s="46"/>
      <c r="R28" s="45"/>
      <c r="S28" s="46"/>
      <c r="T28" s="45"/>
      <c r="U28" s="47">
        <f t="shared" si="2"/>
        <v>0</v>
      </c>
    </row>
    <row r="29" spans="1:21" x14ac:dyDescent="0.2">
      <c r="A29" s="128">
        <v>27</v>
      </c>
      <c r="B29" s="126"/>
      <c r="C29" s="127"/>
      <c r="D29" s="126"/>
      <c r="E29" s="128"/>
      <c r="F29" s="141"/>
      <c r="G29" s="128"/>
      <c r="H29" s="155"/>
      <c r="I29" s="128"/>
      <c r="J29" s="139"/>
      <c r="K29" s="69"/>
      <c r="L29" s="71"/>
      <c r="M29" s="70"/>
      <c r="N29" s="72"/>
      <c r="O29" s="46"/>
      <c r="P29" s="72"/>
      <c r="Q29" s="46"/>
      <c r="R29" s="45"/>
      <c r="S29" s="46"/>
      <c r="T29" s="45"/>
      <c r="U29" s="47">
        <f t="shared" si="2"/>
        <v>0</v>
      </c>
    </row>
    <row r="30" spans="1:21" x14ac:dyDescent="0.2">
      <c r="A30" s="128">
        <v>28</v>
      </c>
      <c r="B30" s="126"/>
      <c r="C30" s="127"/>
      <c r="D30" s="126"/>
      <c r="E30" s="128"/>
      <c r="F30" s="141"/>
      <c r="G30" s="128"/>
      <c r="H30" s="155"/>
      <c r="I30" s="128"/>
      <c r="J30" s="139"/>
      <c r="K30" s="69"/>
      <c r="L30" s="71"/>
      <c r="M30" s="70"/>
      <c r="N30" s="72"/>
      <c r="O30" s="46"/>
      <c r="P30" s="72"/>
      <c r="Q30" s="46"/>
      <c r="R30" s="45"/>
      <c r="S30" s="46"/>
      <c r="T30" s="45"/>
      <c r="U30" s="47">
        <f t="shared" si="2"/>
        <v>0</v>
      </c>
    </row>
    <row r="31" spans="1:21" x14ac:dyDescent="0.2">
      <c r="A31" s="128">
        <v>29</v>
      </c>
      <c r="B31" s="129"/>
      <c r="C31" s="137"/>
      <c r="D31" s="129"/>
      <c r="E31" s="128"/>
      <c r="F31" s="141"/>
      <c r="G31" s="128"/>
      <c r="H31" s="155"/>
      <c r="I31" s="128"/>
      <c r="J31" s="139"/>
      <c r="K31" s="69"/>
      <c r="L31" s="71"/>
      <c r="M31" s="70"/>
      <c r="N31" s="72"/>
      <c r="O31" s="46"/>
      <c r="P31" s="72"/>
      <c r="Q31" s="46"/>
      <c r="R31" s="45"/>
      <c r="S31" s="46"/>
      <c r="T31" s="45"/>
      <c r="U31" s="47">
        <f t="shared" si="2"/>
        <v>0</v>
      </c>
    </row>
    <row r="32" spans="1:21" x14ac:dyDescent="0.2">
      <c r="A32" s="128">
        <v>30</v>
      </c>
      <c r="B32" s="126"/>
      <c r="C32" s="127"/>
      <c r="D32" s="126"/>
      <c r="E32" s="128"/>
      <c r="F32" s="141"/>
      <c r="G32" s="128"/>
      <c r="H32" s="155"/>
      <c r="I32" s="128"/>
      <c r="J32" s="139"/>
      <c r="K32" s="69"/>
      <c r="L32" s="71"/>
      <c r="M32" s="70"/>
      <c r="N32" s="72"/>
      <c r="O32" s="46"/>
      <c r="P32" s="72"/>
      <c r="Q32" s="46"/>
      <c r="R32" s="45"/>
      <c r="S32" s="46"/>
      <c r="T32" s="45"/>
      <c r="U32" s="47">
        <f t="shared" si="2"/>
        <v>0</v>
      </c>
    </row>
    <row r="33" spans="1:21" x14ac:dyDescent="0.2">
      <c r="A33" s="128">
        <v>31</v>
      </c>
      <c r="B33" s="126"/>
      <c r="C33" s="127"/>
      <c r="D33" s="126"/>
      <c r="E33" s="128"/>
      <c r="F33" s="138"/>
      <c r="G33" s="128"/>
      <c r="H33" s="155"/>
      <c r="I33" s="128"/>
      <c r="J33" s="139"/>
      <c r="K33" s="69"/>
      <c r="L33" s="71"/>
      <c r="M33" s="70"/>
      <c r="N33" s="72"/>
      <c r="O33" s="46"/>
      <c r="P33" s="72"/>
      <c r="Q33" s="46"/>
      <c r="R33" s="45"/>
      <c r="S33" s="46"/>
      <c r="T33" s="45"/>
      <c r="U33" s="47">
        <f t="shared" si="2"/>
        <v>0</v>
      </c>
    </row>
    <row r="34" spans="1:21" x14ac:dyDescent="0.2">
      <c r="A34" s="128">
        <v>32</v>
      </c>
      <c r="B34" s="126"/>
      <c r="C34" s="127"/>
      <c r="D34" s="126"/>
      <c r="E34" s="128"/>
      <c r="F34" s="141"/>
      <c r="G34" s="128"/>
      <c r="H34" s="155"/>
      <c r="I34" s="128"/>
      <c r="J34" s="139"/>
      <c r="K34" s="69"/>
      <c r="L34" s="71"/>
      <c r="M34" s="70"/>
      <c r="N34" s="72"/>
      <c r="O34" s="46"/>
      <c r="P34" s="72"/>
      <c r="Q34" s="46"/>
      <c r="R34" s="45"/>
      <c r="S34" s="46"/>
      <c r="T34" s="45"/>
      <c r="U34" s="47">
        <f t="shared" si="2"/>
        <v>0</v>
      </c>
    </row>
    <row r="35" spans="1:21" x14ac:dyDescent="0.2">
      <c r="A35" s="128">
        <v>33</v>
      </c>
      <c r="B35" s="126"/>
      <c r="C35" s="127"/>
      <c r="D35" s="126"/>
      <c r="E35" s="128"/>
      <c r="F35" s="141"/>
      <c r="G35" s="128"/>
      <c r="H35" s="155"/>
      <c r="I35" s="128"/>
      <c r="J35" s="139"/>
      <c r="K35" s="69"/>
      <c r="L35" s="71"/>
      <c r="M35" s="70"/>
      <c r="N35" s="72"/>
      <c r="O35" s="46"/>
      <c r="P35" s="72"/>
      <c r="Q35" s="46"/>
      <c r="R35" s="45"/>
      <c r="S35" s="46"/>
      <c r="T35" s="45"/>
      <c r="U35" s="47">
        <f t="shared" si="2"/>
        <v>0</v>
      </c>
    </row>
    <row r="36" spans="1:21" x14ac:dyDescent="0.2">
      <c r="A36" s="128">
        <v>34</v>
      </c>
      <c r="B36" s="126"/>
      <c r="C36" s="127"/>
      <c r="D36" s="126"/>
      <c r="E36" s="128"/>
      <c r="F36" s="141"/>
      <c r="G36" s="128"/>
      <c r="H36" s="155"/>
      <c r="I36" s="128"/>
      <c r="J36" s="139"/>
      <c r="K36" s="69"/>
      <c r="L36" s="71"/>
      <c r="M36" s="70"/>
      <c r="N36" s="72"/>
      <c r="O36" s="46"/>
      <c r="P36" s="72"/>
      <c r="Q36" s="46"/>
      <c r="R36" s="45"/>
      <c r="S36" s="46"/>
      <c r="T36" s="45"/>
      <c r="U36" s="47">
        <f t="shared" si="2"/>
        <v>0</v>
      </c>
    </row>
    <row r="37" spans="1:21" x14ac:dyDescent="0.2">
      <c r="A37" s="128">
        <v>35</v>
      </c>
      <c r="B37" s="126"/>
      <c r="C37" s="127"/>
      <c r="D37" s="126"/>
      <c r="E37" s="128"/>
      <c r="F37" s="141"/>
      <c r="G37" s="128"/>
      <c r="H37" s="155"/>
      <c r="I37" s="128"/>
      <c r="J37" s="139"/>
      <c r="K37" s="69"/>
      <c r="L37" s="71"/>
      <c r="M37" s="70"/>
      <c r="N37" s="72"/>
      <c r="O37" s="46"/>
      <c r="P37" s="72"/>
      <c r="Q37" s="46"/>
      <c r="R37" s="45"/>
      <c r="S37" s="46"/>
      <c r="T37" s="45"/>
      <c r="U37" s="47">
        <f t="shared" si="2"/>
        <v>0</v>
      </c>
    </row>
    <row r="38" spans="1:21" x14ac:dyDescent="0.2">
      <c r="A38" s="128">
        <v>36</v>
      </c>
      <c r="B38" s="126"/>
      <c r="C38" s="127"/>
      <c r="D38" s="126"/>
      <c r="E38" s="128"/>
      <c r="F38" s="141"/>
      <c r="G38" s="128"/>
      <c r="H38" s="155"/>
      <c r="I38" s="128"/>
      <c r="J38" s="139"/>
      <c r="K38" s="69"/>
      <c r="L38" s="71"/>
      <c r="M38" s="70"/>
      <c r="N38" s="72"/>
      <c r="O38" s="46"/>
      <c r="P38" s="72"/>
      <c r="Q38" s="46"/>
      <c r="R38" s="45"/>
      <c r="S38" s="46"/>
      <c r="T38" s="45"/>
      <c r="U38" s="47">
        <f t="shared" si="2"/>
        <v>0</v>
      </c>
    </row>
    <row r="39" spans="1:21" x14ac:dyDescent="0.2">
      <c r="A39" s="128">
        <v>37</v>
      </c>
      <c r="B39" s="126"/>
      <c r="C39" s="127"/>
      <c r="D39" s="126"/>
      <c r="E39" s="128"/>
      <c r="F39" s="144"/>
      <c r="G39" s="142"/>
      <c r="H39" s="156"/>
      <c r="I39" s="142"/>
      <c r="J39" s="139"/>
      <c r="K39" s="69"/>
      <c r="L39" s="71"/>
      <c r="M39" s="70"/>
      <c r="N39" s="72"/>
      <c r="O39" s="46"/>
      <c r="P39" s="72"/>
      <c r="Q39" s="46"/>
      <c r="R39" s="45"/>
      <c r="S39" s="46"/>
      <c r="T39" s="45"/>
      <c r="U39" s="47">
        <f t="shared" si="2"/>
        <v>0</v>
      </c>
    </row>
    <row r="40" spans="1:21" x14ac:dyDescent="0.2">
      <c r="A40" s="128">
        <v>38</v>
      </c>
      <c r="B40" s="126"/>
      <c r="C40" s="127"/>
      <c r="D40" s="126"/>
      <c r="E40" s="128"/>
      <c r="F40" s="141"/>
      <c r="G40" s="128"/>
      <c r="H40" s="155"/>
      <c r="I40" s="128"/>
      <c r="J40" s="139"/>
      <c r="K40" s="69"/>
      <c r="L40" s="71"/>
      <c r="M40" s="70"/>
      <c r="N40" s="72"/>
      <c r="O40" s="46"/>
      <c r="P40" s="72"/>
      <c r="Q40" s="46"/>
      <c r="R40" s="45"/>
      <c r="S40" s="46"/>
      <c r="T40" s="45"/>
      <c r="U40" s="47">
        <f t="shared" si="2"/>
        <v>0</v>
      </c>
    </row>
    <row r="41" spans="1:21" x14ac:dyDescent="0.2">
      <c r="A41" s="128">
        <v>39</v>
      </c>
      <c r="B41" s="126"/>
      <c r="C41" s="127"/>
      <c r="D41" s="126"/>
      <c r="E41" s="128"/>
      <c r="F41" s="141"/>
      <c r="G41" s="128"/>
      <c r="H41" s="155"/>
      <c r="I41" s="128"/>
      <c r="J41" s="139"/>
      <c r="K41" s="69"/>
      <c r="L41" s="71"/>
      <c r="M41" s="70"/>
      <c r="N41" s="72"/>
      <c r="O41" s="46"/>
      <c r="P41" s="72"/>
      <c r="Q41" s="46"/>
      <c r="R41" s="45"/>
      <c r="S41" s="46"/>
      <c r="T41" s="45"/>
      <c r="U41" s="47">
        <f t="shared" si="2"/>
        <v>0</v>
      </c>
    </row>
    <row r="42" spans="1:21" x14ac:dyDescent="0.2">
      <c r="A42" s="128">
        <v>40</v>
      </c>
      <c r="B42" s="129"/>
      <c r="C42" s="137"/>
      <c r="D42" s="129"/>
      <c r="E42" s="128"/>
      <c r="F42" s="141"/>
      <c r="G42" s="128"/>
      <c r="H42" s="155"/>
      <c r="I42" s="128"/>
      <c r="J42" s="139"/>
      <c r="K42" s="69"/>
      <c r="L42" s="71"/>
      <c r="M42" s="70"/>
      <c r="N42" s="72"/>
      <c r="O42" s="46"/>
      <c r="P42" s="72"/>
      <c r="Q42" s="46"/>
      <c r="R42" s="45"/>
      <c r="S42" s="46"/>
      <c r="T42" s="45"/>
      <c r="U42" s="47">
        <f t="shared" si="2"/>
        <v>0</v>
      </c>
    </row>
    <row r="43" spans="1:21" x14ac:dyDescent="0.2">
      <c r="A43" s="128">
        <v>41</v>
      </c>
      <c r="B43" s="129"/>
      <c r="C43" s="137"/>
      <c r="D43" s="129"/>
      <c r="E43" s="128"/>
      <c r="F43" s="141"/>
      <c r="G43" s="128"/>
      <c r="H43" s="155"/>
      <c r="I43" s="128"/>
      <c r="J43" s="139"/>
      <c r="K43" s="69"/>
      <c r="L43" s="71"/>
      <c r="M43" s="70"/>
      <c r="N43" s="72"/>
      <c r="O43" s="46"/>
      <c r="P43" s="72"/>
      <c r="Q43" s="46"/>
      <c r="R43" s="45"/>
      <c r="S43" s="46"/>
      <c r="T43" s="45"/>
      <c r="U43" s="47">
        <f t="shared" si="2"/>
        <v>0</v>
      </c>
    </row>
    <row r="44" spans="1:21" x14ac:dyDescent="0.2">
      <c r="A44" s="128">
        <v>42</v>
      </c>
      <c r="B44" s="126"/>
      <c r="C44" s="127"/>
      <c r="D44" s="126"/>
      <c r="E44" s="128"/>
      <c r="F44" s="141"/>
      <c r="G44" s="142"/>
      <c r="H44" s="156"/>
      <c r="I44" s="142"/>
      <c r="J44" s="139"/>
      <c r="K44" s="69"/>
      <c r="L44" s="71"/>
      <c r="M44" s="70"/>
      <c r="N44" s="72"/>
      <c r="O44" s="46"/>
      <c r="P44" s="72"/>
      <c r="Q44" s="46"/>
      <c r="R44" s="45"/>
      <c r="S44" s="46"/>
      <c r="T44" s="45"/>
      <c r="U44" s="47">
        <f t="shared" si="2"/>
        <v>0</v>
      </c>
    </row>
    <row r="45" spans="1:21" x14ac:dyDescent="0.2">
      <c r="A45" s="128">
        <v>43</v>
      </c>
      <c r="B45" s="126"/>
      <c r="C45" s="127"/>
      <c r="D45" s="126"/>
      <c r="E45" s="128"/>
      <c r="F45" s="141"/>
      <c r="G45" s="128"/>
      <c r="H45" s="155"/>
      <c r="I45" s="128"/>
      <c r="J45" s="139"/>
      <c r="K45" s="69"/>
      <c r="L45" s="71"/>
      <c r="M45" s="70"/>
      <c r="N45" s="72"/>
      <c r="O45" s="46"/>
      <c r="P45" s="72"/>
      <c r="Q45" s="46"/>
      <c r="R45" s="45"/>
      <c r="S45" s="46"/>
      <c r="T45" s="45"/>
      <c r="U45" s="47">
        <f t="shared" si="2"/>
        <v>0</v>
      </c>
    </row>
    <row r="46" spans="1:21" x14ac:dyDescent="0.2">
      <c r="A46" s="128">
        <v>44</v>
      </c>
      <c r="B46" s="126"/>
      <c r="C46" s="127"/>
      <c r="D46" s="126"/>
      <c r="E46" s="128"/>
      <c r="F46" s="141"/>
      <c r="G46" s="128"/>
      <c r="H46" s="155"/>
      <c r="I46" s="128"/>
      <c r="J46" s="139"/>
      <c r="K46" s="69"/>
      <c r="L46" s="71"/>
      <c r="M46" s="70"/>
      <c r="N46" s="72"/>
      <c r="O46" s="46"/>
      <c r="P46" s="72"/>
      <c r="Q46" s="46"/>
      <c r="R46" s="45"/>
      <c r="S46" s="46"/>
      <c r="T46" s="45"/>
      <c r="U46" s="47">
        <f t="shared" si="2"/>
        <v>0</v>
      </c>
    </row>
    <row r="47" spans="1:21" x14ac:dyDescent="0.2">
      <c r="A47" s="128">
        <v>45</v>
      </c>
      <c r="B47" s="126"/>
      <c r="C47" s="127"/>
      <c r="D47" s="126"/>
      <c r="E47" s="128"/>
      <c r="F47" s="141"/>
      <c r="G47" s="128"/>
      <c r="H47" s="155"/>
      <c r="I47" s="128"/>
      <c r="J47" s="139"/>
      <c r="K47" s="69"/>
      <c r="L47" s="71"/>
      <c r="M47" s="70"/>
      <c r="N47" s="72"/>
      <c r="O47" s="46"/>
      <c r="P47" s="72"/>
      <c r="Q47" s="46"/>
      <c r="R47" s="45"/>
      <c r="S47" s="46"/>
      <c r="T47" s="45"/>
      <c r="U47" s="47">
        <f t="shared" si="2"/>
        <v>0</v>
      </c>
    </row>
    <row r="48" spans="1:21" x14ac:dyDescent="0.2">
      <c r="A48" s="128">
        <v>46</v>
      </c>
      <c r="B48" s="129"/>
      <c r="C48" s="137"/>
      <c r="D48" s="129"/>
      <c r="E48" s="128"/>
      <c r="F48" s="141"/>
      <c r="G48" s="128"/>
      <c r="H48" s="155"/>
      <c r="I48" s="128"/>
      <c r="J48" s="139"/>
      <c r="K48" s="69"/>
      <c r="L48" s="71"/>
      <c r="M48" s="70"/>
      <c r="N48" s="72"/>
      <c r="O48" s="46"/>
      <c r="P48" s="72"/>
      <c r="Q48" s="46"/>
      <c r="R48" s="45"/>
      <c r="S48" s="46"/>
      <c r="T48" s="45"/>
      <c r="U48" s="47">
        <f t="shared" si="2"/>
        <v>0</v>
      </c>
    </row>
    <row r="49" spans="1:21" x14ac:dyDescent="0.2">
      <c r="A49" s="128">
        <v>47</v>
      </c>
      <c r="B49" s="126"/>
      <c r="C49" s="127"/>
      <c r="D49" s="126"/>
      <c r="E49" s="128"/>
      <c r="F49" s="141"/>
      <c r="G49" s="128"/>
      <c r="H49" s="155"/>
      <c r="I49" s="128"/>
      <c r="J49" s="139"/>
      <c r="K49" s="69"/>
      <c r="L49" s="71"/>
      <c r="M49" s="70"/>
      <c r="N49" s="72"/>
      <c r="O49" s="46"/>
      <c r="P49" s="72"/>
      <c r="Q49" s="46"/>
      <c r="R49" s="45"/>
      <c r="S49" s="46"/>
      <c r="T49" s="45"/>
      <c r="U49" s="47">
        <f t="shared" si="2"/>
        <v>0</v>
      </c>
    </row>
    <row r="50" spans="1:21" x14ac:dyDescent="0.2">
      <c r="A50" s="128">
        <v>48</v>
      </c>
      <c r="B50" s="126"/>
      <c r="C50" s="127"/>
      <c r="D50" s="126"/>
      <c r="E50" s="128"/>
      <c r="F50" s="141"/>
      <c r="G50" s="128"/>
      <c r="H50" s="155"/>
      <c r="I50" s="128"/>
      <c r="J50" s="139"/>
      <c r="K50" s="69"/>
      <c r="L50" s="71"/>
      <c r="M50" s="70"/>
      <c r="N50" s="72"/>
      <c r="O50" s="46"/>
      <c r="P50" s="72"/>
      <c r="Q50" s="46"/>
      <c r="R50" s="45"/>
      <c r="S50" s="46"/>
      <c r="T50" s="45"/>
      <c r="U50" s="47">
        <f t="shared" si="2"/>
        <v>0</v>
      </c>
    </row>
    <row r="51" spans="1:21" x14ac:dyDescent="0.2">
      <c r="A51" s="128"/>
      <c r="B51" s="126"/>
      <c r="C51" s="127"/>
      <c r="D51" s="126"/>
      <c r="E51" s="128"/>
      <c r="F51" s="141"/>
      <c r="G51" s="128"/>
      <c r="H51" s="155"/>
      <c r="I51" s="128"/>
      <c r="J51" s="139"/>
      <c r="K51" s="69"/>
      <c r="L51" s="71"/>
      <c r="M51" s="70"/>
      <c r="N51" s="72"/>
      <c r="O51" s="46"/>
      <c r="P51" s="72"/>
      <c r="Q51" s="46"/>
      <c r="R51" s="45"/>
      <c r="S51" s="46"/>
      <c r="T51" s="45"/>
      <c r="U51" s="47">
        <f t="shared" si="2"/>
        <v>0</v>
      </c>
    </row>
    <row r="52" spans="1:21" x14ac:dyDescent="0.2">
      <c r="A52" s="128"/>
      <c r="B52" s="126"/>
      <c r="C52" s="127"/>
      <c r="D52" s="126"/>
      <c r="E52" s="128"/>
      <c r="F52" s="141"/>
      <c r="G52" s="128"/>
      <c r="H52" s="155"/>
      <c r="I52" s="128"/>
      <c r="J52" s="139"/>
      <c r="K52" s="69"/>
      <c r="L52" s="71"/>
      <c r="M52" s="70"/>
      <c r="N52" s="72"/>
      <c r="O52" s="46"/>
      <c r="P52" s="72"/>
      <c r="Q52" s="46"/>
      <c r="R52" s="45"/>
      <c r="S52" s="46"/>
      <c r="T52" s="45"/>
      <c r="U52" s="47">
        <f t="shared" si="2"/>
        <v>0</v>
      </c>
    </row>
    <row r="53" spans="1:21" x14ac:dyDescent="0.2">
      <c r="A53" s="128"/>
      <c r="B53" s="126"/>
      <c r="C53" s="127"/>
      <c r="D53" s="126"/>
      <c r="E53" s="128"/>
      <c r="F53" s="141"/>
      <c r="G53" s="128"/>
      <c r="H53" s="155"/>
      <c r="I53" s="128"/>
      <c r="J53" s="139"/>
      <c r="K53" s="69"/>
      <c r="L53" s="71"/>
      <c r="M53" s="70"/>
      <c r="N53" s="72"/>
      <c r="O53" s="46"/>
      <c r="P53" s="72"/>
      <c r="Q53" s="46"/>
      <c r="R53" s="45"/>
      <c r="S53" s="46"/>
      <c r="T53" s="45"/>
      <c r="U53" s="47">
        <f t="shared" si="2"/>
        <v>0</v>
      </c>
    </row>
    <row r="54" spans="1:21" x14ac:dyDescent="0.2">
      <c r="A54" s="128"/>
      <c r="B54" s="126"/>
      <c r="C54" s="127"/>
      <c r="D54" s="126"/>
      <c r="E54" s="128"/>
      <c r="F54" s="141"/>
      <c r="G54" s="128"/>
      <c r="H54" s="155"/>
      <c r="I54" s="128"/>
      <c r="J54" s="139"/>
      <c r="K54" s="69"/>
      <c r="L54" s="71"/>
      <c r="M54" s="70"/>
      <c r="N54" s="72"/>
      <c r="O54" s="46"/>
      <c r="P54" s="72"/>
      <c r="Q54" s="46"/>
      <c r="R54" s="45"/>
      <c r="S54" s="46"/>
      <c r="T54" s="45"/>
      <c r="U54" s="47">
        <f t="shared" si="2"/>
        <v>0</v>
      </c>
    </row>
    <row r="55" spans="1:21" x14ac:dyDescent="0.2">
      <c r="A55" s="128"/>
      <c r="B55" s="126"/>
      <c r="C55" s="127"/>
      <c r="D55" s="126"/>
      <c r="E55" s="128"/>
      <c r="F55" s="141"/>
      <c r="G55" s="128"/>
      <c r="H55" s="155"/>
      <c r="I55" s="128"/>
      <c r="J55" s="139"/>
      <c r="K55" s="69"/>
      <c r="L55" s="71"/>
      <c r="M55" s="70"/>
      <c r="N55" s="72"/>
      <c r="O55" s="46"/>
      <c r="P55" s="72"/>
      <c r="Q55" s="46"/>
      <c r="R55" s="45"/>
      <c r="S55" s="46"/>
      <c r="T55" s="45"/>
      <c r="U55" s="47">
        <f t="shared" si="2"/>
        <v>0</v>
      </c>
    </row>
    <row r="56" spans="1:21" x14ac:dyDescent="0.2">
      <c r="A56" s="128"/>
      <c r="B56" s="126"/>
      <c r="C56" s="127"/>
      <c r="D56" s="126"/>
      <c r="E56" s="128"/>
      <c r="F56" s="141"/>
      <c r="G56" s="128"/>
      <c r="H56" s="155"/>
      <c r="I56" s="128"/>
      <c r="J56" s="139"/>
      <c r="K56" s="69"/>
      <c r="L56" s="71"/>
      <c r="M56" s="70"/>
      <c r="N56" s="72"/>
      <c r="O56" s="46"/>
      <c r="P56" s="72"/>
      <c r="Q56" s="46"/>
      <c r="R56" s="45"/>
      <c r="S56" s="46"/>
      <c r="T56" s="45"/>
      <c r="U56" s="47">
        <f t="shared" si="2"/>
        <v>0</v>
      </c>
    </row>
    <row r="57" spans="1:21" x14ac:dyDescent="0.2">
      <c r="A57" s="128"/>
      <c r="B57" s="126"/>
      <c r="C57" s="127"/>
      <c r="D57" s="126"/>
      <c r="E57" s="128"/>
      <c r="F57" s="141"/>
      <c r="G57" s="136"/>
      <c r="H57" s="155"/>
      <c r="I57" s="136"/>
      <c r="J57" s="139"/>
      <c r="K57" s="69"/>
      <c r="L57" s="71"/>
      <c r="M57" s="70"/>
      <c r="N57" s="72"/>
      <c r="O57" s="46"/>
      <c r="P57" s="72"/>
      <c r="Q57" s="46"/>
      <c r="R57" s="45"/>
      <c r="S57" s="46"/>
      <c r="T57" s="45"/>
      <c r="U57" s="47">
        <f t="shared" si="2"/>
        <v>0</v>
      </c>
    </row>
    <row r="58" spans="1:21" x14ac:dyDescent="0.2">
      <c r="A58" s="128"/>
      <c r="B58" s="126"/>
      <c r="C58" s="127"/>
      <c r="D58" s="126"/>
      <c r="E58" s="128"/>
      <c r="F58" s="138"/>
      <c r="G58" s="128"/>
      <c r="H58" s="155"/>
      <c r="I58" s="128"/>
      <c r="J58" s="139"/>
      <c r="K58" s="69"/>
      <c r="L58" s="71"/>
      <c r="M58" s="70"/>
      <c r="N58" s="72"/>
      <c r="O58" s="46"/>
      <c r="P58" s="72"/>
      <c r="Q58" s="46"/>
      <c r="R58" s="45"/>
      <c r="S58" s="46"/>
      <c r="T58" s="45"/>
      <c r="U58" s="47">
        <f t="shared" si="2"/>
        <v>0</v>
      </c>
    </row>
    <row r="59" spans="1:21" x14ac:dyDescent="0.2">
      <c r="A59" s="128"/>
      <c r="B59" s="126"/>
      <c r="C59" s="127"/>
      <c r="D59" s="126"/>
      <c r="E59" s="128"/>
      <c r="F59" s="141"/>
      <c r="G59" s="128"/>
      <c r="H59" s="155"/>
      <c r="I59" s="128"/>
      <c r="J59" s="139"/>
      <c r="K59" s="69"/>
      <c r="L59" s="71"/>
      <c r="M59" s="70"/>
      <c r="N59" s="72"/>
      <c r="O59" s="46"/>
      <c r="P59" s="72"/>
      <c r="Q59" s="46"/>
      <c r="R59" s="45"/>
      <c r="S59" s="46"/>
      <c r="T59" s="45"/>
      <c r="U59" s="47">
        <f t="shared" si="2"/>
        <v>0</v>
      </c>
    </row>
    <row r="60" spans="1:21" x14ac:dyDescent="0.2">
      <c r="A60" s="128"/>
      <c r="B60" s="126"/>
      <c r="C60" s="127"/>
      <c r="D60" s="126"/>
      <c r="E60" s="128"/>
      <c r="F60" s="141"/>
      <c r="G60" s="128"/>
      <c r="H60" s="155"/>
      <c r="I60" s="128"/>
      <c r="J60" s="139"/>
      <c r="K60" s="69"/>
      <c r="L60" s="71"/>
      <c r="M60" s="70"/>
      <c r="N60" s="72"/>
      <c r="O60" s="46"/>
      <c r="P60" s="72"/>
      <c r="Q60" s="46"/>
      <c r="R60" s="45"/>
      <c r="S60" s="46"/>
      <c r="T60" s="45"/>
      <c r="U60" s="47">
        <f t="shared" si="2"/>
        <v>0</v>
      </c>
    </row>
    <row r="61" spans="1:21" x14ac:dyDescent="0.2">
      <c r="A61" s="128"/>
      <c r="B61" s="126"/>
      <c r="C61" s="127"/>
      <c r="D61" s="126"/>
      <c r="E61" s="128"/>
      <c r="F61" s="141"/>
      <c r="G61" s="128"/>
      <c r="H61" s="155"/>
      <c r="I61" s="128"/>
      <c r="J61" s="139"/>
      <c r="K61" s="69"/>
      <c r="L61" s="71"/>
      <c r="M61" s="70"/>
      <c r="N61" s="72"/>
      <c r="O61" s="46"/>
      <c r="P61" s="72"/>
      <c r="Q61" s="46"/>
      <c r="R61" s="45"/>
      <c r="S61" s="46"/>
      <c r="T61" s="45"/>
      <c r="U61" s="47">
        <f t="shared" si="2"/>
        <v>0</v>
      </c>
    </row>
    <row r="62" spans="1:21" x14ac:dyDescent="0.2">
      <c r="A62" s="128"/>
      <c r="B62" s="126"/>
      <c r="C62" s="127"/>
      <c r="D62" s="126"/>
      <c r="E62" s="128"/>
      <c r="F62" s="141"/>
      <c r="G62" s="128"/>
      <c r="H62" s="155"/>
      <c r="I62" s="128"/>
      <c r="J62" s="139"/>
      <c r="K62" s="69"/>
      <c r="L62" s="71"/>
      <c r="M62" s="70"/>
      <c r="N62" s="72"/>
      <c r="O62" s="46"/>
      <c r="P62" s="72"/>
      <c r="Q62" s="46"/>
      <c r="R62" s="45"/>
      <c r="S62" s="46"/>
      <c r="T62" s="45"/>
      <c r="U62" s="47">
        <f t="shared" si="2"/>
        <v>0</v>
      </c>
    </row>
    <row r="63" spans="1:21" x14ac:dyDescent="0.2">
      <c r="A63" s="128"/>
      <c r="B63" s="126"/>
      <c r="C63" s="127"/>
      <c r="D63" s="126"/>
      <c r="E63" s="128"/>
      <c r="F63" s="141"/>
      <c r="G63" s="128"/>
      <c r="H63" s="155"/>
      <c r="I63" s="128"/>
      <c r="J63" s="139"/>
      <c r="K63" s="69"/>
      <c r="L63" s="71"/>
      <c r="M63" s="70"/>
      <c r="N63" s="72"/>
      <c r="O63" s="46"/>
      <c r="P63" s="72"/>
      <c r="Q63" s="46"/>
      <c r="R63" s="45"/>
      <c r="S63" s="46"/>
      <c r="T63" s="45"/>
      <c r="U63" s="47">
        <f t="shared" si="2"/>
        <v>0</v>
      </c>
    </row>
    <row r="64" spans="1:21" x14ac:dyDescent="0.2">
      <c r="A64" s="128"/>
      <c r="B64" s="126"/>
      <c r="C64" s="127"/>
      <c r="D64" s="126"/>
      <c r="E64" s="128"/>
      <c r="F64" s="141"/>
      <c r="G64" s="128"/>
      <c r="H64" s="155"/>
      <c r="I64" s="128"/>
      <c r="J64" s="139"/>
      <c r="K64" s="69"/>
      <c r="L64" s="71"/>
      <c r="M64" s="70"/>
      <c r="N64" s="72"/>
      <c r="O64" s="46"/>
      <c r="P64" s="72"/>
      <c r="Q64" s="46"/>
      <c r="R64" s="45"/>
      <c r="S64" s="46"/>
      <c r="T64" s="45"/>
      <c r="U64" s="47">
        <f t="shared" si="2"/>
        <v>0</v>
      </c>
    </row>
    <row r="65" spans="1:21" x14ac:dyDescent="0.2">
      <c r="A65" s="128"/>
      <c r="B65" s="126"/>
      <c r="C65" s="127"/>
      <c r="D65" s="126"/>
      <c r="E65" s="128"/>
      <c r="F65" s="141"/>
      <c r="G65" s="140"/>
      <c r="H65" s="156"/>
      <c r="I65" s="140"/>
      <c r="J65" s="139"/>
      <c r="K65" s="69"/>
      <c r="L65" s="71"/>
      <c r="M65" s="70"/>
      <c r="N65" s="72"/>
      <c r="O65" s="46"/>
      <c r="P65" s="72"/>
      <c r="Q65" s="46"/>
      <c r="R65" s="45"/>
      <c r="S65" s="46"/>
      <c r="T65" s="45"/>
      <c r="U65" s="47">
        <f t="shared" si="2"/>
        <v>0</v>
      </c>
    </row>
    <row r="66" spans="1:21" x14ac:dyDescent="0.2">
      <c r="A66" s="128"/>
      <c r="B66" s="126"/>
      <c r="C66" s="127"/>
      <c r="D66" s="126"/>
      <c r="E66" s="128"/>
      <c r="F66" s="141"/>
      <c r="G66" s="128"/>
      <c r="H66" s="155"/>
      <c r="I66" s="128"/>
      <c r="J66" s="139"/>
      <c r="K66" s="69"/>
      <c r="L66" s="71"/>
      <c r="M66" s="70"/>
      <c r="N66" s="72"/>
      <c r="O66" s="46"/>
      <c r="P66" s="72"/>
      <c r="Q66" s="46"/>
      <c r="R66" s="45"/>
      <c r="S66" s="46"/>
      <c r="T66" s="45"/>
      <c r="U66" s="47">
        <f t="shared" si="2"/>
        <v>0</v>
      </c>
    </row>
    <row r="67" spans="1:21" x14ac:dyDescent="0.2">
      <c r="A67" s="128"/>
      <c r="B67" s="126"/>
      <c r="C67" s="127"/>
      <c r="D67" s="126"/>
      <c r="E67" s="128"/>
      <c r="F67" s="141"/>
      <c r="G67" s="128"/>
      <c r="H67" s="155"/>
      <c r="I67" s="128"/>
      <c r="J67" s="139"/>
      <c r="K67" s="69"/>
      <c r="L67" s="71"/>
      <c r="M67" s="70"/>
      <c r="N67" s="72"/>
      <c r="O67" s="46"/>
      <c r="P67" s="72"/>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X68"/>
  <sheetViews>
    <sheetView zoomScaleNormal="100" workbookViewId="0">
      <pane xSplit="5" ySplit="7" topLeftCell="F8" activePane="bottomRight" state="frozen"/>
      <selection pane="topRight" activeCell="G1" sqref="G1"/>
      <selection pane="bottomLeft" activeCell="A9" sqref="A9"/>
      <selection pane="bottomRight" activeCell="H10" sqref="H10"/>
    </sheetView>
  </sheetViews>
  <sheetFormatPr defaultColWidth="5.7109375" defaultRowHeight="11.25" x14ac:dyDescent="0.2"/>
  <cols>
    <col min="1" max="1" width="4.7109375" style="13" customWidth="1"/>
    <col min="2" max="2" width="9.42578125" style="13" customWidth="1"/>
    <col min="3" max="3" width="9.28515625" style="13" customWidth="1"/>
    <col min="4" max="4" width="5.85546875" style="13" customWidth="1"/>
    <col min="5" max="5" width="6.7109375" style="13" customWidth="1"/>
    <col min="6" max="6" width="7.42578125" style="13" customWidth="1"/>
    <col min="7" max="7" width="6.85546875" style="13" customWidth="1"/>
    <col min="8" max="8" width="8.140625" style="13" customWidth="1"/>
    <col min="9" max="9" width="7.7109375" style="13" customWidth="1"/>
    <col min="10" max="10" width="8.85546875" style="13" customWidth="1"/>
    <col min="11" max="11" width="8" style="13" customWidth="1"/>
    <col min="12" max="12" width="8.5703125" style="13" customWidth="1"/>
    <col min="13" max="13" width="7.7109375" style="13" customWidth="1"/>
    <col min="14" max="14" width="7.42578125" style="13" customWidth="1"/>
    <col min="15" max="15" width="7.28515625" style="13" customWidth="1"/>
    <col min="16" max="16" width="7.7109375" style="13" customWidth="1"/>
    <col min="17" max="19" width="7.85546875" style="13" customWidth="1"/>
    <col min="20" max="20" width="8.85546875" style="13" customWidth="1"/>
    <col min="21" max="21" width="8" style="13" customWidth="1"/>
    <col min="22" max="22" width="9.140625" style="13" customWidth="1"/>
    <col min="23" max="23" width="5.7109375" style="13" customWidth="1"/>
    <col min="24" max="24" width="24" style="13" customWidth="1"/>
    <col min="25" max="16384" width="5.7109375" style="13"/>
  </cols>
  <sheetData>
    <row r="1" spans="1:24" ht="12.75" customHeight="1" x14ac:dyDescent="0.2">
      <c r="A1" s="236" t="s">
        <v>34</v>
      </c>
      <c r="B1" s="236"/>
      <c r="C1" s="236"/>
      <c r="D1" s="262">
        <f>KONTROL!C6</f>
        <v>0.16578599999999999</v>
      </c>
      <c r="E1" s="262"/>
      <c r="F1" s="226"/>
      <c r="N1" s="254"/>
      <c r="O1" s="254"/>
      <c r="P1" s="254"/>
      <c r="Q1" s="255"/>
      <c r="R1" s="250" t="s">
        <v>13</v>
      </c>
      <c r="S1" s="251"/>
      <c r="T1" s="256" t="s">
        <v>281</v>
      </c>
      <c r="U1" s="257"/>
      <c r="V1" s="258"/>
    </row>
    <row r="2" spans="1:24" x14ac:dyDescent="0.2">
      <c r="A2" s="236"/>
      <c r="B2" s="236"/>
      <c r="C2" s="236"/>
      <c r="D2" s="270"/>
      <c r="E2" s="271"/>
      <c r="F2" s="221"/>
      <c r="G2" s="242" t="s">
        <v>251</v>
      </c>
      <c r="H2" s="243"/>
      <c r="I2" s="243"/>
      <c r="J2" s="243"/>
      <c r="K2" s="243"/>
      <c r="L2" s="243"/>
      <c r="M2" s="243"/>
      <c r="N2" s="243"/>
      <c r="O2" s="243"/>
      <c r="P2" s="243"/>
      <c r="Q2" s="244"/>
      <c r="R2" s="252"/>
      <c r="S2" s="253"/>
      <c r="T2" s="259"/>
      <c r="U2" s="260"/>
      <c r="V2" s="261"/>
    </row>
    <row r="3" spans="1:24" ht="12.75" customHeight="1" x14ac:dyDescent="0.2">
      <c r="A3" s="236" t="s">
        <v>9</v>
      </c>
      <c r="B3" s="236"/>
      <c r="C3" s="236"/>
      <c r="D3" s="272">
        <v>140</v>
      </c>
      <c r="E3" s="272"/>
      <c r="F3" s="227"/>
      <c r="O3" s="263"/>
      <c r="P3" s="263"/>
      <c r="Q3" s="264"/>
      <c r="R3" s="265" t="s">
        <v>14</v>
      </c>
      <c r="S3" s="266"/>
      <c r="T3" s="249" t="str">
        <f>CONCATENATE(KONTROL!C1,"-",KONTROL!C2)</f>
        <v>HAZİRAN-2021</v>
      </c>
      <c r="U3" s="249"/>
      <c r="V3" s="249"/>
    </row>
    <row r="4" spans="1:24" ht="12.75" customHeight="1" x14ac:dyDescent="0.2">
      <c r="A4" s="237" t="s">
        <v>4</v>
      </c>
      <c r="B4" s="237" t="s">
        <v>190</v>
      </c>
      <c r="C4" s="237" t="s">
        <v>191</v>
      </c>
      <c r="D4" s="237" t="s">
        <v>237</v>
      </c>
      <c r="E4" s="237" t="s">
        <v>249</v>
      </c>
      <c r="F4" s="273" t="s">
        <v>290</v>
      </c>
      <c r="G4" s="245" t="s">
        <v>5</v>
      </c>
      <c r="H4" s="245" t="s">
        <v>138</v>
      </c>
      <c r="I4" s="237" t="s">
        <v>254</v>
      </c>
      <c r="J4" s="237" t="s">
        <v>33</v>
      </c>
      <c r="K4" s="237" t="s">
        <v>240</v>
      </c>
      <c r="L4" s="237" t="s">
        <v>242</v>
      </c>
      <c r="M4" s="237" t="s">
        <v>187</v>
      </c>
      <c r="N4" s="237" t="s">
        <v>7</v>
      </c>
      <c r="O4" s="237" t="s">
        <v>8</v>
      </c>
      <c r="P4" s="237" t="s">
        <v>236</v>
      </c>
      <c r="Q4" s="237" t="s">
        <v>255</v>
      </c>
      <c r="R4" s="237" t="s">
        <v>238</v>
      </c>
      <c r="S4" s="237" t="s">
        <v>239</v>
      </c>
      <c r="T4" s="237" t="s">
        <v>12</v>
      </c>
      <c r="U4" s="620" t="s">
        <v>240</v>
      </c>
      <c r="V4" s="237" t="s">
        <v>241</v>
      </c>
    </row>
    <row r="5" spans="1:24" ht="11.25" customHeight="1" x14ac:dyDescent="0.2">
      <c r="A5" s="240"/>
      <c r="B5" s="240"/>
      <c r="C5" s="240"/>
      <c r="D5" s="238"/>
      <c r="E5" s="240"/>
      <c r="F5" s="274"/>
      <c r="G5" s="245"/>
      <c r="H5" s="245"/>
      <c r="I5" s="240"/>
      <c r="J5" s="240"/>
      <c r="K5" s="240"/>
      <c r="L5" s="240"/>
      <c r="M5" s="240"/>
      <c r="N5" s="240"/>
      <c r="O5" s="240"/>
      <c r="P5" s="240"/>
      <c r="Q5" s="240"/>
      <c r="R5" s="240"/>
      <c r="S5" s="240"/>
      <c r="T5" s="240"/>
      <c r="U5" s="621"/>
      <c r="V5" s="240"/>
    </row>
    <row r="6" spans="1:24" x14ac:dyDescent="0.2">
      <c r="A6" s="240"/>
      <c r="B6" s="240"/>
      <c r="C6" s="240"/>
      <c r="D6" s="238"/>
      <c r="E6" s="240"/>
      <c r="F6" s="274"/>
      <c r="G6" s="245"/>
      <c r="H6" s="245"/>
      <c r="I6" s="240"/>
      <c r="J6" s="240"/>
      <c r="K6" s="240"/>
      <c r="L6" s="240"/>
      <c r="M6" s="240"/>
      <c r="N6" s="240"/>
      <c r="O6" s="240"/>
      <c r="P6" s="240"/>
      <c r="Q6" s="240"/>
      <c r="R6" s="240"/>
      <c r="S6" s="240"/>
      <c r="T6" s="240"/>
      <c r="U6" s="621"/>
      <c r="V6" s="240"/>
    </row>
    <row r="7" spans="1:24" x14ac:dyDescent="0.2">
      <c r="A7" s="241"/>
      <c r="B7" s="241"/>
      <c r="C7" s="241"/>
      <c r="D7" s="239"/>
      <c r="E7" s="241"/>
      <c r="F7" s="275"/>
      <c r="G7" s="245"/>
      <c r="H7" s="245"/>
      <c r="I7" s="241"/>
      <c r="J7" s="241"/>
      <c r="K7" s="241"/>
      <c r="L7" s="241"/>
      <c r="M7" s="241"/>
      <c r="N7" s="241"/>
      <c r="O7" s="241"/>
      <c r="P7" s="241"/>
      <c r="Q7" s="241"/>
      <c r="R7" s="241"/>
      <c r="S7" s="241"/>
      <c r="T7" s="241"/>
      <c r="U7" s="622"/>
      <c r="V7" s="241"/>
    </row>
    <row r="8" spans="1:24" ht="15.6" customHeight="1" x14ac:dyDescent="0.2">
      <c r="A8" s="50">
        <v>1</v>
      </c>
      <c r="B8" s="95" t="str">
        <f>'BİLGİ GİRİŞİ'!B3</f>
        <v>HİKMET BUSE</v>
      </c>
      <c r="C8" s="95" t="str">
        <f>'BİLGİ GİRİŞİ'!C3</f>
        <v>KARAGÖZ</v>
      </c>
      <c r="D8" s="50">
        <f t="shared" ref="D8:D55" si="0">ROUNDUP(E8/7.5,0)</f>
        <v>20</v>
      </c>
      <c r="E8" s="50">
        <f>'BİLGİ GİRİŞİ'!G3</f>
        <v>144</v>
      </c>
      <c r="F8" s="216">
        <f>G8*1.25</f>
        <v>29.012549999999997</v>
      </c>
      <c r="G8" s="228">
        <f t="shared" ref="G8:G55" si="1">$D$1*$D$3</f>
        <v>23.210039999999999</v>
      </c>
      <c r="H8" s="52">
        <f>ROUND(E8*F8,2)</f>
        <v>4177.8100000000004</v>
      </c>
      <c r="I8" s="52">
        <f>ROUND((H8*20.5/100),2)</f>
        <v>856.45</v>
      </c>
      <c r="J8" s="52">
        <f>H8+I8</f>
        <v>5034.26</v>
      </c>
      <c r="K8" s="52">
        <f>ASG.GEÇ.İND.BORD.!E6</f>
        <v>268.31</v>
      </c>
      <c r="L8" s="52">
        <f>'BİLGİ GİRİŞİ'!U3</f>
        <v>268.3125</v>
      </c>
      <c r="M8" s="52">
        <f>ROUND((H8-(R8)),2)</f>
        <v>3592.92</v>
      </c>
      <c r="N8" s="52">
        <f>ROUND((M8*15/100),2)</f>
        <v>538.94000000000005</v>
      </c>
      <c r="O8" s="52">
        <f>ROUND(MOD(H8*7.59/1000,1000000),2)</f>
        <v>31.71</v>
      </c>
      <c r="P8" s="52">
        <f>'BİLGİ GİRİŞİ'!H3</f>
        <v>0</v>
      </c>
      <c r="Q8" s="52">
        <f>I8</f>
        <v>856.45</v>
      </c>
      <c r="R8" s="52">
        <f>ROUND((H8*14/100),2)</f>
        <v>584.89</v>
      </c>
      <c r="S8" s="52">
        <f>ROUND((Q8+R8),2)</f>
        <v>1441.34</v>
      </c>
      <c r="T8" s="52">
        <f>(N8+O8+P8+S8)</f>
        <v>2011.99</v>
      </c>
      <c r="U8" s="623">
        <f>IF(N8&gt;=K8,K8,N8)</f>
        <v>268.31</v>
      </c>
      <c r="V8" s="211">
        <f>(J8+U8)-T8</f>
        <v>3290.5800000000008</v>
      </c>
      <c r="X8" s="13" t="s">
        <v>208</v>
      </c>
    </row>
    <row r="9" spans="1:24" ht="14.25" customHeight="1" x14ac:dyDescent="0.2">
      <c r="A9" s="50">
        <v>2</v>
      </c>
      <c r="B9" s="95" t="str">
        <f>'BİLGİ GİRİŞİ'!B4</f>
        <v>YASEMİN</v>
      </c>
      <c r="C9" s="95" t="str">
        <f>'BİLGİ GİRİŞİ'!C4</f>
        <v>ÖZTÜRK</v>
      </c>
      <c r="D9" s="50">
        <f t="shared" si="0"/>
        <v>9</v>
      </c>
      <c r="E9" s="50">
        <f>'BİLGİ GİRİŞİ'!G4</f>
        <v>64</v>
      </c>
      <c r="F9" s="216"/>
      <c r="G9" s="216">
        <f t="shared" si="1"/>
        <v>23.210039999999999</v>
      </c>
      <c r="H9" s="217">
        <f t="shared" ref="H9:H10" si="2">ROUND(E9*G9,2)</f>
        <v>1485.44</v>
      </c>
      <c r="I9" s="217">
        <f t="shared" ref="I9:I10" si="3">ROUND((H9*20.5/100),2)</f>
        <v>304.52</v>
      </c>
      <c r="J9" s="217">
        <f t="shared" ref="J9:J10" si="4">H9+I9</f>
        <v>1789.96</v>
      </c>
      <c r="K9" s="217">
        <f>ASG.GEÇ.İND.BORD.!E7</f>
        <v>268.31</v>
      </c>
      <c r="L9" s="217">
        <f>'BİLGİ GİRİŞİ'!U4</f>
        <v>220.72499999999999</v>
      </c>
      <c r="M9" s="217">
        <f t="shared" ref="M9:M10" si="5">ROUND((H9-(R9)),2)</f>
        <v>1277.48</v>
      </c>
      <c r="N9" s="217">
        <f t="shared" ref="N9:N10" si="6">ROUND((M9*15/100),2)</f>
        <v>191.62</v>
      </c>
      <c r="O9" s="217">
        <f t="shared" ref="O9:O10" si="7">ROUND(MOD(H9*7.59/1000,1000000),2)</f>
        <v>11.27</v>
      </c>
      <c r="P9" s="217">
        <f>'BİLGİ GİRİŞİ'!H4</f>
        <v>0</v>
      </c>
      <c r="Q9" s="217">
        <f t="shared" ref="Q9:Q10" si="8">I9</f>
        <v>304.52</v>
      </c>
      <c r="R9" s="217">
        <f>ROUND((H9*14/100),2)</f>
        <v>207.96</v>
      </c>
      <c r="S9" s="217">
        <f t="shared" ref="S9" si="9">ROUND((Q9+R9),2)</f>
        <v>512.48</v>
      </c>
      <c r="T9" s="217">
        <f t="shared" ref="T9:T10" si="10">(N9+O9+P9+S9)</f>
        <v>715.37</v>
      </c>
      <c r="U9" s="623">
        <f t="shared" ref="U9:U10" si="11">IF(N9&gt;=K9,K9,N9)</f>
        <v>191.62</v>
      </c>
      <c r="V9" s="219">
        <f t="shared" ref="V9:V10" si="12">(J9+U9)-T9</f>
        <v>1266.21</v>
      </c>
      <c r="X9" s="191">
        <v>34193301712</v>
      </c>
    </row>
    <row r="10" spans="1:24" s="196" customFormat="1" ht="14.25" customHeight="1" x14ac:dyDescent="0.2">
      <c r="A10" s="50">
        <v>3</v>
      </c>
      <c r="B10" s="95" t="str">
        <f>'BİLGİ GİRİŞİ'!B5</f>
        <v>KEVSER</v>
      </c>
      <c r="C10" s="95" t="str">
        <f>'BİLGİ GİRİŞİ'!C5</f>
        <v>KARAGÖZ</v>
      </c>
      <c r="D10" s="50">
        <f t="shared" ref="D10" si="13">ROUNDUP(E10/7.5,0)</f>
        <v>14</v>
      </c>
      <c r="E10" s="50">
        <f>'BİLGİ GİRİŞİ'!G5</f>
        <v>101</v>
      </c>
      <c r="F10" s="216"/>
      <c r="G10" s="216">
        <f t="shared" si="1"/>
        <v>23.210039999999999</v>
      </c>
      <c r="H10" s="217">
        <f t="shared" si="2"/>
        <v>2344.21</v>
      </c>
      <c r="I10" s="217">
        <f t="shared" si="3"/>
        <v>480.56</v>
      </c>
      <c r="J10" s="217">
        <f t="shared" si="4"/>
        <v>2824.77</v>
      </c>
      <c r="K10" s="217">
        <f>ASG.GEÇ.İND.BORD.!E8</f>
        <v>268.31</v>
      </c>
      <c r="L10" s="217">
        <f>'BİLGİ GİRİŞİ'!U5</f>
        <v>220.72499999999999</v>
      </c>
      <c r="M10" s="217">
        <f t="shared" si="5"/>
        <v>2016.02</v>
      </c>
      <c r="N10" s="217">
        <f t="shared" si="6"/>
        <v>302.39999999999998</v>
      </c>
      <c r="O10" s="217">
        <f t="shared" si="7"/>
        <v>17.79</v>
      </c>
      <c r="P10" s="217">
        <f>'BİLGİ GİRİŞİ'!H5</f>
        <v>0</v>
      </c>
      <c r="Q10" s="217">
        <f t="shared" si="8"/>
        <v>480.56</v>
      </c>
      <c r="R10" s="217">
        <f>ROUND((H10*14/100),2)</f>
        <v>328.19</v>
      </c>
      <c r="S10" s="220">
        <f>ROUND((Q10+R10),2)</f>
        <v>808.75</v>
      </c>
      <c r="T10" s="217">
        <f t="shared" si="10"/>
        <v>1128.94</v>
      </c>
      <c r="U10" s="623">
        <f t="shared" si="11"/>
        <v>268.31</v>
      </c>
      <c r="V10" s="219">
        <f t="shared" si="12"/>
        <v>1964.1399999999999</v>
      </c>
    </row>
    <row r="11" spans="1:24" ht="13.15" customHeight="1" x14ac:dyDescent="0.2">
      <c r="A11" s="50">
        <v>4</v>
      </c>
      <c r="B11" s="95">
        <f>'BİLGİ GİRİŞİ'!B6</f>
        <v>0</v>
      </c>
      <c r="C11" s="95">
        <f>'BİLGİ GİRİŞİ'!C6</f>
        <v>0</v>
      </c>
      <c r="D11" s="50">
        <f t="shared" ref="D11:D12" si="14">ROUNDUP(E11/7.5,0)</f>
        <v>0</v>
      </c>
      <c r="E11" s="50">
        <f>'BİLGİ GİRİŞİ'!G6</f>
        <v>0</v>
      </c>
      <c r="F11" s="216"/>
      <c r="G11" s="216">
        <f t="shared" si="1"/>
        <v>23.210039999999999</v>
      </c>
      <c r="H11" s="208">
        <f t="shared" ref="H11:H12" si="15">ROUND(E11*G11,2)</f>
        <v>0</v>
      </c>
      <c r="I11" s="52">
        <f t="shared" ref="I11:I12" si="16">ROUND((H11*20.5/100),2)</f>
        <v>0</v>
      </c>
      <c r="J11" s="52">
        <f t="shared" ref="J11:J12" si="17">H11+I11</f>
        <v>0</v>
      </c>
      <c r="K11" s="52">
        <f>ASG.GEÇ.İND.BORD.!E9</f>
        <v>268.31</v>
      </c>
      <c r="L11" s="52">
        <f>'BİLGİ GİRİŞİ'!U6</f>
        <v>220.72499999999999</v>
      </c>
      <c r="M11" s="52">
        <f t="shared" ref="M11:M12" si="18">ROUND((H11-(R11)),2)</f>
        <v>0</v>
      </c>
      <c r="N11" s="52">
        <f t="shared" ref="N11:N12" si="19">ROUND((M11*15/100),2)</f>
        <v>0</v>
      </c>
      <c r="O11" s="52">
        <f t="shared" ref="O11:O12" si="20">ROUND(MOD(H11*7.59/1000,1000000),2)</f>
        <v>0</v>
      </c>
      <c r="P11" s="52">
        <f>'BİLGİ GİRİŞİ'!H6</f>
        <v>0</v>
      </c>
      <c r="Q11" s="52">
        <f t="shared" ref="Q11:Q12" si="21">I11</f>
        <v>0</v>
      </c>
      <c r="R11" s="52">
        <f t="shared" ref="R11:R12" si="22">ROUND((H11*14/100),2)</f>
        <v>0</v>
      </c>
      <c r="S11" s="52">
        <f t="shared" ref="S11:S12" si="23">ROUND((Q11+R11),2)</f>
        <v>0</v>
      </c>
      <c r="T11" s="52">
        <f t="shared" ref="T11:T12" si="24">(N11+O11+P11+S11)</f>
        <v>0</v>
      </c>
      <c r="U11" s="623">
        <f t="shared" ref="U11:U12" si="25">IF(N11&gt;=K11,K11,N11)</f>
        <v>0</v>
      </c>
      <c r="V11" s="211">
        <f t="shared" ref="V11:V12" si="26">(J11+U11)-T11</f>
        <v>0</v>
      </c>
    </row>
    <row r="12" spans="1:24" ht="11.45" customHeight="1" x14ac:dyDescent="0.2">
      <c r="A12" s="50">
        <v>4</v>
      </c>
      <c r="B12" s="95">
        <f>'BİLGİ GİRİŞİ'!B7</f>
        <v>0</v>
      </c>
      <c r="C12" s="95">
        <f>'BİLGİ GİRİŞİ'!C7</f>
        <v>0</v>
      </c>
      <c r="D12" s="50">
        <f t="shared" si="14"/>
        <v>0</v>
      </c>
      <c r="E12" s="50">
        <f>'BİLGİ GİRİŞİ'!G7</f>
        <v>0</v>
      </c>
      <c r="F12" s="216"/>
      <c r="G12" s="216">
        <f t="shared" si="1"/>
        <v>23.210039999999999</v>
      </c>
      <c r="H12" s="52">
        <f t="shared" si="15"/>
        <v>0</v>
      </c>
      <c r="I12" s="52">
        <f t="shared" si="16"/>
        <v>0</v>
      </c>
      <c r="J12" s="52">
        <f t="shared" si="17"/>
        <v>0</v>
      </c>
      <c r="K12" s="52">
        <f>ASG.GEÇ.İND.BORD.!E10</f>
        <v>268.31</v>
      </c>
      <c r="L12" s="52">
        <f>'BİLGİ GİRİŞİ'!U7</f>
        <v>220.72499999999999</v>
      </c>
      <c r="M12" s="52">
        <f t="shared" si="18"/>
        <v>0</v>
      </c>
      <c r="N12" s="52">
        <f t="shared" si="19"/>
        <v>0</v>
      </c>
      <c r="O12" s="52">
        <f t="shared" si="20"/>
        <v>0</v>
      </c>
      <c r="P12" s="52">
        <f>'BİLGİ GİRİŞİ'!H7</f>
        <v>0</v>
      </c>
      <c r="Q12" s="52">
        <f t="shared" si="21"/>
        <v>0</v>
      </c>
      <c r="R12" s="52">
        <f t="shared" si="22"/>
        <v>0</v>
      </c>
      <c r="S12" s="52">
        <f t="shared" si="23"/>
        <v>0</v>
      </c>
      <c r="T12" s="52">
        <f t="shared" si="24"/>
        <v>0</v>
      </c>
      <c r="U12" s="623">
        <f t="shared" si="25"/>
        <v>0</v>
      </c>
      <c r="V12" s="211">
        <f t="shared" si="26"/>
        <v>0</v>
      </c>
    </row>
    <row r="13" spans="1:24" ht="14.25" customHeight="1" x14ac:dyDescent="0.2">
      <c r="A13" s="50">
        <v>5</v>
      </c>
      <c r="B13" s="95"/>
      <c r="C13" s="95"/>
      <c r="D13" s="50"/>
      <c r="E13" s="50"/>
      <c r="F13" s="50"/>
      <c r="G13" s="51"/>
      <c r="H13" s="52"/>
      <c r="I13" s="52"/>
      <c r="J13" s="52"/>
      <c r="K13" s="52"/>
      <c r="L13" s="52"/>
      <c r="M13" s="52"/>
      <c r="N13" s="52"/>
      <c r="O13" s="52"/>
      <c r="P13" s="52"/>
      <c r="Q13" s="52"/>
      <c r="R13" s="52"/>
      <c r="S13" s="52"/>
      <c r="T13" s="52"/>
      <c r="U13" s="623"/>
      <c r="V13" s="52"/>
    </row>
    <row r="14" spans="1:24" ht="14.25" customHeight="1" x14ac:dyDescent="0.2">
      <c r="A14" s="50">
        <v>6</v>
      </c>
      <c r="B14" s="95"/>
      <c r="C14" s="95"/>
      <c r="D14" s="50"/>
      <c r="E14" s="50"/>
      <c r="F14" s="50"/>
      <c r="G14" s="51"/>
      <c r="H14" s="52"/>
      <c r="I14" s="52"/>
      <c r="J14" s="52"/>
      <c r="K14" s="52"/>
      <c r="L14" s="52"/>
      <c r="M14" s="52"/>
      <c r="N14" s="52"/>
      <c r="O14" s="52"/>
      <c r="P14" s="52"/>
      <c r="Q14" s="52"/>
      <c r="R14" s="52"/>
      <c r="S14" s="52"/>
      <c r="T14" s="52"/>
      <c r="U14" s="623"/>
      <c r="V14" s="52"/>
    </row>
    <row r="15" spans="1:24" ht="14.25" customHeight="1" x14ac:dyDescent="0.2">
      <c r="A15" s="50">
        <v>7</v>
      </c>
      <c r="B15" s="95"/>
      <c r="C15" s="95"/>
      <c r="D15" s="50"/>
      <c r="E15" s="50"/>
      <c r="F15" s="50"/>
      <c r="G15" s="51"/>
      <c r="H15" s="52"/>
      <c r="I15" s="52"/>
      <c r="J15" s="52"/>
      <c r="K15" s="52"/>
      <c r="L15" s="52"/>
      <c r="M15" s="52"/>
      <c r="N15" s="52"/>
      <c r="O15" s="52"/>
      <c r="P15" s="52"/>
      <c r="Q15" s="52"/>
      <c r="R15" s="52"/>
      <c r="S15" s="52"/>
      <c r="T15" s="52"/>
      <c r="U15" s="623"/>
      <c r="V15" s="52"/>
    </row>
    <row r="16" spans="1:24" ht="14.25" customHeight="1" x14ac:dyDescent="0.2">
      <c r="A16" s="50">
        <v>8</v>
      </c>
      <c r="B16" s="95"/>
      <c r="C16" s="95"/>
      <c r="D16" s="50"/>
      <c r="E16" s="50"/>
      <c r="F16" s="50"/>
      <c r="G16" s="51"/>
      <c r="H16" s="52"/>
      <c r="I16" s="52"/>
      <c r="J16" s="52"/>
      <c r="K16" s="52"/>
      <c r="L16" s="52"/>
      <c r="M16" s="52"/>
      <c r="N16" s="52"/>
      <c r="O16" s="52"/>
      <c r="P16" s="52"/>
      <c r="Q16" s="52"/>
      <c r="R16" s="52"/>
      <c r="S16" s="52"/>
      <c r="T16" s="52"/>
      <c r="U16" s="623"/>
      <c r="V16" s="52"/>
    </row>
    <row r="17" spans="1:22" ht="14.25" hidden="1" customHeight="1" x14ac:dyDescent="0.2">
      <c r="A17" s="50">
        <f>'BİLGİ GİRİŞİ'!A12</f>
        <v>10</v>
      </c>
      <c r="B17" s="95">
        <f>'BİLGİ GİRİŞİ'!B12</f>
        <v>0</v>
      </c>
      <c r="C17" s="95">
        <f>'BİLGİ GİRİŞİ'!C12</f>
        <v>0</v>
      </c>
      <c r="D17" s="50">
        <f t="shared" si="0"/>
        <v>0</v>
      </c>
      <c r="E17" s="50">
        <f>'BİLGİ GİRİŞİ'!G12</f>
        <v>0</v>
      </c>
      <c r="F17" s="50"/>
      <c r="G17" s="51">
        <f t="shared" si="1"/>
        <v>23.210039999999999</v>
      </c>
      <c r="H17" s="52">
        <f t="shared" ref="H17:H55" si="27">ROUND(E17*G17,2)</f>
        <v>0</v>
      </c>
      <c r="I17" s="52">
        <f t="shared" ref="I17:I55" si="28">ROUND((H17*20.5/100),2)</f>
        <v>0</v>
      </c>
      <c r="J17" s="52">
        <f t="shared" ref="J17:J55" si="29">H17+I17</f>
        <v>0</v>
      </c>
      <c r="K17" s="52">
        <f>ASG.GEÇ.İND.BORD.!E15</f>
        <v>0</v>
      </c>
      <c r="L17" s="52">
        <f>'BİLGİ GİRİŞİ'!U12</f>
        <v>0</v>
      </c>
      <c r="M17" s="52">
        <f t="shared" ref="M17:M55" si="30">ROUND((H17-(R17)),2)</f>
        <v>0</v>
      </c>
      <c r="N17" s="52">
        <f t="shared" ref="N17:N55" si="31">ROUND((M17*15/100),2)</f>
        <v>0</v>
      </c>
      <c r="O17" s="52">
        <f t="shared" ref="O17:O55" si="32">ROUND(MOD(H17*7.59/1000,1000000),2)</f>
        <v>0</v>
      </c>
      <c r="P17" s="52">
        <f>'BİLGİ GİRİŞİ'!H12</f>
        <v>0</v>
      </c>
      <c r="Q17" s="52">
        <f t="shared" ref="Q17:Q55" si="33">I17</f>
        <v>0</v>
      </c>
      <c r="R17" s="52">
        <f t="shared" ref="R17:R55" si="34">ROUND((H17*14/100),2)</f>
        <v>0</v>
      </c>
      <c r="S17" s="52">
        <f t="shared" ref="S17:S55" si="35">ROUND((Q17+R17),2)</f>
        <v>0</v>
      </c>
      <c r="T17" s="52">
        <f t="shared" ref="T17:T55" si="36">(N17+O17+P17+S17)</f>
        <v>0</v>
      </c>
      <c r="U17" s="623">
        <f t="shared" ref="U17:U55" si="37">IF(N17&gt;=K17,K17,N17)</f>
        <v>0</v>
      </c>
      <c r="V17" s="52">
        <f t="shared" ref="V17:V55" si="38">(J17+U17)-T17</f>
        <v>0</v>
      </c>
    </row>
    <row r="18" spans="1:22" ht="14.25" hidden="1" customHeight="1" x14ac:dyDescent="0.2">
      <c r="A18" s="50">
        <f>'BİLGİ GİRİŞİ'!A13</f>
        <v>11</v>
      </c>
      <c r="B18" s="95">
        <f>'BİLGİ GİRİŞİ'!B13</f>
        <v>0</v>
      </c>
      <c r="C18" s="95">
        <f>'BİLGİ GİRİŞİ'!C13</f>
        <v>0</v>
      </c>
      <c r="D18" s="50">
        <f t="shared" si="0"/>
        <v>0</v>
      </c>
      <c r="E18" s="50">
        <f>'BİLGİ GİRİŞİ'!G13</f>
        <v>0</v>
      </c>
      <c r="F18" s="50"/>
      <c r="G18" s="51">
        <f t="shared" si="1"/>
        <v>23.210039999999999</v>
      </c>
      <c r="H18" s="52">
        <f t="shared" si="27"/>
        <v>0</v>
      </c>
      <c r="I18" s="52">
        <f t="shared" si="28"/>
        <v>0</v>
      </c>
      <c r="J18" s="52">
        <f t="shared" si="29"/>
        <v>0</v>
      </c>
      <c r="K18" s="52">
        <f>ASG.GEÇ.İND.BORD.!E16</f>
        <v>0</v>
      </c>
      <c r="L18" s="52">
        <f>'BİLGİ GİRİŞİ'!U13</f>
        <v>0</v>
      </c>
      <c r="M18" s="52">
        <f t="shared" si="30"/>
        <v>0</v>
      </c>
      <c r="N18" s="52">
        <f t="shared" si="31"/>
        <v>0</v>
      </c>
      <c r="O18" s="52">
        <f t="shared" si="32"/>
        <v>0</v>
      </c>
      <c r="P18" s="52">
        <f>'BİLGİ GİRİŞİ'!H13</f>
        <v>0</v>
      </c>
      <c r="Q18" s="52">
        <f t="shared" si="33"/>
        <v>0</v>
      </c>
      <c r="R18" s="52">
        <f t="shared" si="34"/>
        <v>0</v>
      </c>
      <c r="S18" s="52">
        <f t="shared" si="35"/>
        <v>0</v>
      </c>
      <c r="T18" s="52">
        <f t="shared" si="36"/>
        <v>0</v>
      </c>
      <c r="U18" s="623">
        <f t="shared" si="37"/>
        <v>0</v>
      </c>
      <c r="V18" s="52">
        <f t="shared" si="38"/>
        <v>0</v>
      </c>
    </row>
    <row r="19" spans="1:22" ht="14.25" hidden="1" customHeight="1" x14ac:dyDescent="0.2">
      <c r="A19" s="50">
        <f>'BİLGİ GİRİŞİ'!A14</f>
        <v>12</v>
      </c>
      <c r="B19" s="95">
        <f>'BİLGİ GİRİŞİ'!B14</f>
        <v>0</v>
      </c>
      <c r="C19" s="95">
        <f>'BİLGİ GİRİŞİ'!C14</f>
        <v>0</v>
      </c>
      <c r="D19" s="50">
        <f t="shared" si="0"/>
        <v>0</v>
      </c>
      <c r="E19" s="50">
        <f>'BİLGİ GİRİŞİ'!G14</f>
        <v>0</v>
      </c>
      <c r="F19" s="50"/>
      <c r="G19" s="51">
        <f t="shared" si="1"/>
        <v>23.210039999999999</v>
      </c>
      <c r="H19" s="52">
        <f t="shared" si="27"/>
        <v>0</v>
      </c>
      <c r="I19" s="52">
        <f t="shared" si="28"/>
        <v>0</v>
      </c>
      <c r="J19" s="52">
        <f t="shared" si="29"/>
        <v>0</v>
      </c>
      <c r="K19" s="52">
        <f>ASG.GEÇ.İND.BORD.!E17</f>
        <v>0</v>
      </c>
      <c r="L19" s="52">
        <f>'BİLGİ GİRİŞİ'!U14</f>
        <v>0</v>
      </c>
      <c r="M19" s="52">
        <f t="shared" si="30"/>
        <v>0</v>
      </c>
      <c r="N19" s="52">
        <f t="shared" si="31"/>
        <v>0</v>
      </c>
      <c r="O19" s="52">
        <f t="shared" si="32"/>
        <v>0</v>
      </c>
      <c r="P19" s="52">
        <f>'BİLGİ GİRİŞİ'!H14</f>
        <v>0</v>
      </c>
      <c r="Q19" s="52">
        <f t="shared" si="33"/>
        <v>0</v>
      </c>
      <c r="R19" s="52">
        <f t="shared" si="34"/>
        <v>0</v>
      </c>
      <c r="S19" s="52">
        <f t="shared" si="35"/>
        <v>0</v>
      </c>
      <c r="T19" s="52">
        <f t="shared" si="36"/>
        <v>0</v>
      </c>
      <c r="U19" s="623">
        <f t="shared" si="37"/>
        <v>0</v>
      </c>
      <c r="V19" s="52">
        <f t="shared" si="38"/>
        <v>0</v>
      </c>
    </row>
    <row r="20" spans="1:22" ht="14.25" hidden="1" customHeight="1" x14ac:dyDescent="0.2">
      <c r="A20" s="50">
        <f>'BİLGİ GİRİŞİ'!A15</f>
        <v>13</v>
      </c>
      <c r="B20" s="95">
        <f>'BİLGİ GİRİŞİ'!B15</f>
        <v>0</v>
      </c>
      <c r="C20" s="95">
        <f>'BİLGİ GİRİŞİ'!C15</f>
        <v>0</v>
      </c>
      <c r="D20" s="50">
        <f t="shared" si="0"/>
        <v>0</v>
      </c>
      <c r="E20" s="50">
        <f>'BİLGİ GİRİŞİ'!G15</f>
        <v>0</v>
      </c>
      <c r="F20" s="50"/>
      <c r="G20" s="51">
        <f t="shared" si="1"/>
        <v>23.210039999999999</v>
      </c>
      <c r="H20" s="52">
        <f t="shared" si="27"/>
        <v>0</v>
      </c>
      <c r="I20" s="52">
        <f t="shared" si="28"/>
        <v>0</v>
      </c>
      <c r="J20" s="52">
        <f t="shared" si="29"/>
        <v>0</v>
      </c>
      <c r="K20" s="52">
        <f>ASG.GEÇ.İND.BORD.!E18</f>
        <v>0</v>
      </c>
      <c r="L20" s="52">
        <f>'BİLGİ GİRİŞİ'!U15</f>
        <v>0</v>
      </c>
      <c r="M20" s="52">
        <f t="shared" si="30"/>
        <v>0</v>
      </c>
      <c r="N20" s="52">
        <f t="shared" si="31"/>
        <v>0</v>
      </c>
      <c r="O20" s="52">
        <f t="shared" si="32"/>
        <v>0</v>
      </c>
      <c r="P20" s="52">
        <f>'BİLGİ GİRİŞİ'!H15</f>
        <v>0</v>
      </c>
      <c r="Q20" s="52">
        <f t="shared" si="33"/>
        <v>0</v>
      </c>
      <c r="R20" s="52">
        <f t="shared" si="34"/>
        <v>0</v>
      </c>
      <c r="S20" s="52">
        <f t="shared" si="35"/>
        <v>0</v>
      </c>
      <c r="T20" s="52">
        <f t="shared" si="36"/>
        <v>0</v>
      </c>
      <c r="U20" s="623">
        <f t="shared" si="37"/>
        <v>0</v>
      </c>
      <c r="V20" s="52">
        <f t="shared" si="38"/>
        <v>0</v>
      </c>
    </row>
    <row r="21" spans="1:22" ht="14.25" hidden="1" customHeight="1" x14ac:dyDescent="0.2">
      <c r="A21" s="50">
        <f>'BİLGİ GİRİŞİ'!A16</f>
        <v>14</v>
      </c>
      <c r="B21" s="95">
        <f>'BİLGİ GİRİŞİ'!B16</f>
        <v>0</v>
      </c>
      <c r="C21" s="95">
        <f>'BİLGİ GİRİŞİ'!C16</f>
        <v>0</v>
      </c>
      <c r="D21" s="50">
        <f t="shared" si="0"/>
        <v>0</v>
      </c>
      <c r="E21" s="50">
        <f>'BİLGİ GİRİŞİ'!G16</f>
        <v>0</v>
      </c>
      <c r="F21" s="50"/>
      <c r="G21" s="51">
        <f t="shared" si="1"/>
        <v>23.210039999999999</v>
      </c>
      <c r="H21" s="52">
        <f t="shared" si="27"/>
        <v>0</v>
      </c>
      <c r="I21" s="52">
        <f t="shared" si="28"/>
        <v>0</v>
      </c>
      <c r="J21" s="52">
        <f t="shared" si="29"/>
        <v>0</v>
      </c>
      <c r="K21" s="52">
        <f>ASG.GEÇ.İND.BORD.!E19</f>
        <v>0</v>
      </c>
      <c r="L21" s="52">
        <f>'BİLGİ GİRİŞİ'!U16</f>
        <v>0</v>
      </c>
      <c r="M21" s="52">
        <f t="shared" si="30"/>
        <v>0</v>
      </c>
      <c r="N21" s="52">
        <f t="shared" si="31"/>
        <v>0</v>
      </c>
      <c r="O21" s="52">
        <f t="shared" si="32"/>
        <v>0</v>
      </c>
      <c r="P21" s="52">
        <f>'BİLGİ GİRİŞİ'!H16</f>
        <v>0</v>
      </c>
      <c r="Q21" s="52">
        <f t="shared" si="33"/>
        <v>0</v>
      </c>
      <c r="R21" s="52">
        <f t="shared" si="34"/>
        <v>0</v>
      </c>
      <c r="S21" s="52">
        <f t="shared" si="35"/>
        <v>0</v>
      </c>
      <c r="T21" s="52">
        <f t="shared" si="36"/>
        <v>0</v>
      </c>
      <c r="U21" s="623">
        <f t="shared" si="37"/>
        <v>0</v>
      </c>
      <c r="V21" s="52">
        <f t="shared" si="38"/>
        <v>0</v>
      </c>
    </row>
    <row r="22" spans="1:22" ht="14.25" hidden="1" customHeight="1" x14ac:dyDescent="0.2">
      <c r="A22" s="50">
        <f>'BİLGİ GİRİŞİ'!A17</f>
        <v>15</v>
      </c>
      <c r="B22" s="95">
        <f>'BİLGİ GİRİŞİ'!B17</f>
        <v>0</v>
      </c>
      <c r="C22" s="95">
        <f>'BİLGİ GİRİŞİ'!C17</f>
        <v>0</v>
      </c>
      <c r="D22" s="50">
        <f t="shared" si="0"/>
        <v>0</v>
      </c>
      <c r="E22" s="50">
        <f>'BİLGİ GİRİŞİ'!G17</f>
        <v>0</v>
      </c>
      <c r="F22" s="50"/>
      <c r="G22" s="51">
        <f t="shared" si="1"/>
        <v>23.210039999999999</v>
      </c>
      <c r="H22" s="52">
        <f t="shared" si="27"/>
        <v>0</v>
      </c>
      <c r="I22" s="52">
        <f t="shared" si="28"/>
        <v>0</v>
      </c>
      <c r="J22" s="52">
        <f t="shared" si="29"/>
        <v>0</v>
      </c>
      <c r="K22" s="52">
        <f>ASG.GEÇ.İND.BORD.!E20</f>
        <v>0</v>
      </c>
      <c r="L22" s="52">
        <f>'BİLGİ GİRİŞİ'!U17</f>
        <v>0</v>
      </c>
      <c r="M22" s="52">
        <f t="shared" si="30"/>
        <v>0</v>
      </c>
      <c r="N22" s="52">
        <f t="shared" si="31"/>
        <v>0</v>
      </c>
      <c r="O22" s="52">
        <f t="shared" si="32"/>
        <v>0</v>
      </c>
      <c r="P22" s="52">
        <f>'BİLGİ GİRİŞİ'!H17</f>
        <v>0</v>
      </c>
      <c r="Q22" s="52">
        <f t="shared" si="33"/>
        <v>0</v>
      </c>
      <c r="R22" s="52">
        <f t="shared" si="34"/>
        <v>0</v>
      </c>
      <c r="S22" s="52">
        <f t="shared" si="35"/>
        <v>0</v>
      </c>
      <c r="T22" s="52">
        <f t="shared" si="36"/>
        <v>0</v>
      </c>
      <c r="U22" s="623">
        <f t="shared" si="37"/>
        <v>0</v>
      </c>
      <c r="V22" s="52">
        <f t="shared" si="38"/>
        <v>0</v>
      </c>
    </row>
    <row r="23" spans="1:22" ht="14.25" hidden="1" customHeight="1" x14ac:dyDescent="0.2">
      <c r="A23" s="50">
        <f>'BİLGİ GİRİŞİ'!A18</f>
        <v>16</v>
      </c>
      <c r="B23" s="95">
        <f>'BİLGİ GİRİŞİ'!B18</f>
        <v>0</v>
      </c>
      <c r="C23" s="95">
        <f>'BİLGİ GİRİŞİ'!C18</f>
        <v>0</v>
      </c>
      <c r="D23" s="50">
        <f t="shared" si="0"/>
        <v>0</v>
      </c>
      <c r="E23" s="50">
        <f>'BİLGİ GİRİŞİ'!G18</f>
        <v>0</v>
      </c>
      <c r="F23" s="50"/>
      <c r="G23" s="51">
        <f t="shared" si="1"/>
        <v>23.210039999999999</v>
      </c>
      <c r="H23" s="52">
        <f t="shared" si="27"/>
        <v>0</v>
      </c>
      <c r="I23" s="52">
        <f t="shared" si="28"/>
        <v>0</v>
      </c>
      <c r="J23" s="52">
        <f t="shared" si="29"/>
        <v>0</v>
      </c>
      <c r="K23" s="52">
        <f>ASG.GEÇ.İND.BORD.!E21</f>
        <v>0</v>
      </c>
      <c r="L23" s="52">
        <f>'BİLGİ GİRİŞİ'!U18</f>
        <v>0</v>
      </c>
      <c r="M23" s="52">
        <f t="shared" si="30"/>
        <v>0</v>
      </c>
      <c r="N23" s="52">
        <f t="shared" si="31"/>
        <v>0</v>
      </c>
      <c r="O23" s="52">
        <f t="shared" si="32"/>
        <v>0</v>
      </c>
      <c r="P23" s="52">
        <f>'BİLGİ GİRİŞİ'!H18</f>
        <v>0</v>
      </c>
      <c r="Q23" s="52">
        <f t="shared" si="33"/>
        <v>0</v>
      </c>
      <c r="R23" s="52">
        <f t="shared" si="34"/>
        <v>0</v>
      </c>
      <c r="S23" s="52">
        <f t="shared" si="35"/>
        <v>0</v>
      </c>
      <c r="T23" s="52">
        <f t="shared" si="36"/>
        <v>0</v>
      </c>
      <c r="U23" s="623">
        <f t="shared" si="37"/>
        <v>0</v>
      </c>
      <c r="V23" s="52">
        <f t="shared" si="38"/>
        <v>0</v>
      </c>
    </row>
    <row r="24" spans="1:22" ht="14.25" hidden="1" customHeight="1" x14ac:dyDescent="0.2">
      <c r="A24" s="50">
        <f>'BİLGİ GİRİŞİ'!A19</f>
        <v>17</v>
      </c>
      <c r="B24" s="95">
        <f>'BİLGİ GİRİŞİ'!B19</f>
        <v>0</v>
      </c>
      <c r="C24" s="95">
        <f>'BİLGİ GİRİŞİ'!C19</f>
        <v>0</v>
      </c>
      <c r="D24" s="50">
        <f t="shared" si="0"/>
        <v>0</v>
      </c>
      <c r="E24" s="50">
        <f>'BİLGİ GİRİŞİ'!G19</f>
        <v>0</v>
      </c>
      <c r="F24" s="50"/>
      <c r="G24" s="51">
        <f t="shared" si="1"/>
        <v>23.210039999999999</v>
      </c>
      <c r="H24" s="52">
        <f t="shared" si="27"/>
        <v>0</v>
      </c>
      <c r="I24" s="52">
        <f t="shared" si="28"/>
        <v>0</v>
      </c>
      <c r="J24" s="52">
        <f t="shared" si="29"/>
        <v>0</v>
      </c>
      <c r="K24" s="52">
        <f>ASG.GEÇ.İND.BORD.!E22</f>
        <v>0</v>
      </c>
      <c r="L24" s="52">
        <f>'BİLGİ GİRİŞİ'!U19</f>
        <v>0</v>
      </c>
      <c r="M24" s="52">
        <f t="shared" si="30"/>
        <v>0</v>
      </c>
      <c r="N24" s="52">
        <f t="shared" si="31"/>
        <v>0</v>
      </c>
      <c r="O24" s="52">
        <f t="shared" si="32"/>
        <v>0</v>
      </c>
      <c r="P24" s="52">
        <f>'BİLGİ GİRİŞİ'!H19</f>
        <v>0</v>
      </c>
      <c r="Q24" s="52">
        <f t="shared" si="33"/>
        <v>0</v>
      </c>
      <c r="R24" s="52">
        <f t="shared" si="34"/>
        <v>0</v>
      </c>
      <c r="S24" s="52">
        <f t="shared" si="35"/>
        <v>0</v>
      </c>
      <c r="T24" s="52">
        <f t="shared" si="36"/>
        <v>0</v>
      </c>
      <c r="U24" s="623">
        <f t="shared" si="37"/>
        <v>0</v>
      </c>
      <c r="V24" s="52">
        <f t="shared" si="38"/>
        <v>0</v>
      </c>
    </row>
    <row r="25" spans="1:22" ht="14.25" hidden="1" customHeight="1" x14ac:dyDescent="0.2">
      <c r="A25" s="50">
        <f>'BİLGİ GİRİŞİ'!A20</f>
        <v>18</v>
      </c>
      <c r="B25" s="95">
        <f>'BİLGİ GİRİŞİ'!B20</f>
        <v>0</v>
      </c>
      <c r="C25" s="95">
        <f>'BİLGİ GİRİŞİ'!C20</f>
        <v>0</v>
      </c>
      <c r="D25" s="50">
        <f t="shared" si="0"/>
        <v>0</v>
      </c>
      <c r="E25" s="50">
        <f>'BİLGİ GİRİŞİ'!G20</f>
        <v>0</v>
      </c>
      <c r="F25" s="50"/>
      <c r="G25" s="51">
        <f t="shared" si="1"/>
        <v>23.210039999999999</v>
      </c>
      <c r="H25" s="52">
        <f t="shared" si="27"/>
        <v>0</v>
      </c>
      <c r="I25" s="52">
        <f t="shared" si="28"/>
        <v>0</v>
      </c>
      <c r="J25" s="52">
        <f t="shared" si="29"/>
        <v>0</v>
      </c>
      <c r="K25" s="52">
        <f>ASG.GEÇ.İND.BORD.!E23</f>
        <v>0</v>
      </c>
      <c r="L25" s="52">
        <f>'BİLGİ GİRİŞİ'!U20</f>
        <v>0</v>
      </c>
      <c r="M25" s="52">
        <f t="shared" si="30"/>
        <v>0</v>
      </c>
      <c r="N25" s="52">
        <f t="shared" si="31"/>
        <v>0</v>
      </c>
      <c r="O25" s="52">
        <f t="shared" si="32"/>
        <v>0</v>
      </c>
      <c r="P25" s="52">
        <f>'BİLGİ GİRİŞİ'!H20</f>
        <v>0</v>
      </c>
      <c r="Q25" s="52">
        <f t="shared" si="33"/>
        <v>0</v>
      </c>
      <c r="R25" s="52">
        <f t="shared" si="34"/>
        <v>0</v>
      </c>
      <c r="S25" s="52">
        <f t="shared" si="35"/>
        <v>0</v>
      </c>
      <c r="T25" s="52">
        <f t="shared" si="36"/>
        <v>0</v>
      </c>
      <c r="U25" s="623">
        <f t="shared" si="37"/>
        <v>0</v>
      </c>
      <c r="V25" s="52">
        <f t="shared" si="38"/>
        <v>0</v>
      </c>
    </row>
    <row r="26" spans="1:22" ht="14.25" hidden="1" customHeight="1" x14ac:dyDescent="0.2">
      <c r="A26" s="50">
        <f>'BİLGİ GİRİŞİ'!A21</f>
        <v>19</v>
      </c>
      <c r="B26" s="95">
        <f>'BİLGİ GİRİŞİ'!B21</f>
        <v>0</v>
      </c>
      <c r="C26" s="95">
        <f>'BİLGİ GİRİŞİ'!C21</f>
        <v>0</v>
      </c>
      <c r="D26" s="50">
        <f t="shared" si="0"/>
        <v>0</v>
      </c>
      <c r="E26" s="50">
        <f>'BİLGİ GİRİŞİ'!G21</f>
        <v>0</v>
      </c>
      <c r="F26" s="50"/>
      <c r="G26" s="51">
        <f t="shared" si="1"/>
        <v>23.210039999999999</v>
      </c>
      <c r="H26" s="52">
        <f t="shared" si="27"/>
        <v>0</v>
      </c>
      <c r="I26" s="52">
        <f t="shared" si="28"/>
        <v>0</v>
      </c>
      <c r="J26" s="52">
        <f t="shared" si="29"/>
        <v>0</v>
      </c>
      <c r="K26" s="52">
        <f>ASG.GEÇ.İND.BORD.!E24</f>
        <v>0</v>
      </c>
      <c r="L26" s="52">
        <f>'BİLGİ GİRİŞİ'!U21</f>
        <v>0</v>
      </c>
      <c r="M26" s="52">
        <f t="shared" si="30"/>
        <v>0</v>
      </c>
      <c r="N26" s="52">
        <f t="shared" si="31"/>
        <v>0</v>
      </c>
      <c r="O26" s="52">
        <f t="shared" si="32"/>
        <v>0</v>
      </c>
      <c r="P26" s="52">
        <f>'BİLGİ GİRİŞİ'!H21</f>
        <v>0</v>
      </c>
      <c r="Q26" s="52">
        <f t="shared" si="33"/>
        <v>0</v>
      </c>
      <c r="R26" s="52">
        <f t="shared" si="34"/>
        <v>0</v>
      </c>
      <c r="S26" s="52">
        <f t="shared" si="35"/>
        <v>0</v>
      </c>
      <c r="T26" s="52">
        <f t="shared" si="36"/>
        <v>0</v>
      </c>
      <c r="U26" s="623">
        <f t="shared" si="37"/>
        <v>0</v>
      </c>
      <c r="V26" s="52">
        <f t="shared" si="38"/>
        <v>0</v>
      </c>
    </row>
    <row r="27" spans="1:22" ht="14.25" hidden="1" customHeight="1" x14ac:dyDescent="0.2">
      <c r="A27" s="50">
        <f>'BİLGİ GİRİŞİ'!A22</f>
        <v>20</v>
      </c>
      <c r="B27" s="95">
        <f>'BİLGİ GİRİŞİ'!B22</f>
        <v>0</v>
      </c>
      <c r="C27" s="95">
        <f>'BİLGİ GİRİŞİ'!C22</f>
        <v>0</v>
      </c>
      <c r="D27" s="50">
        <f t="shared" si="0"/>
        <v>0</v>
      </c>
      <c r="E27" s="50">
        <f>'BİLGİ GİRİŞİ'!G22</f>
        <v>0</v>
      </c>
      <c r="F27" s="50"/>
      <c r="G27" s="51">
        <f t="shared" si="1"/>
        <v>23.210039999999999</v>
      </c>
      <c r="H27" s="52">
        <f t="shared" si="27"/>
        <v>0</v>
      </c>
      <c r="I27" s="52">
        <f t="shared" si="28"/>
        <v>0</v>
      </c>
      <c r="J27" s="52">
        <f t="shared" si="29"/>
        <v>0</v>
      </c>
      <c r="K27" s="52">
        <f>ASG.GEÇ.İND.BORD.!E25</f>
        <v>0</v>
      </c>
      <c r="L27" s="52">
        <f>'BİLGİ GİRİŞİ'!U22</f>
        <v>0</v>
      </c>
      <c r="M27" s="52">
        <f t="shared" si="30"/>
        <v>0</v>
      </c>
      <c r="N27" s="52">
        <f t="shared" si="31"/>
        <v>0</v>
      </c>
      <c r="O27" s="52">
        <f t="shared" si="32"/>
        <v>0</v>
      </c>
      <c r="P27" s="52">
        <f>'BİLGİ GİRİŞİ'!H22</f>
        <v>0</v>
      </c>
      <c r="Q27" s="52">
        <f t="shared" si="33"/>
        <v>0</v>
      </c>
      <c r="R27" s="52">
        <f t="shared" si="34"/>
        <v>0</v>
      </c>
      <c r="S27" s="52">
        <f t="shared" si="35"/>
        <v>0</v>
      </c>
      <c r="T27" s="52">
        <f t="shared" si="36"/>
        <v>0</v>
      </c>
      <c r="U27" s="623">
        <f t="shared" si="37"/>
        <v>0</v>
      </c>
      <c r="V27" s="52">
        <f t="shared" si="38"/>
        <v>0</v>
      </c>
    </row>
    <row r="28" spans="1:22" ht="14.25" hidden="1" customHeight="1" x14ac:dyDescent="0.2">
      <c r="A28" s="50">
        <f>'BİLGİ GİRİŞİ'!A23</f>
        <v>21</v>
      </c>
      <c r="B28" s="95">
        <f>'BİLGİ GİRİŞİ'!B23</f>
        <v>0</v>
      </c>
      <c r="C28" s="95">
        <f>'BİLGİ GİRİŞİ'!C23</f>
        <v>0</v>
      </c>
      <c r="D28" s="50">
        <f t="shared" si="0"/>
        <v>0</v>
      </c>
      <c r="E28" s="50">
        <f>'BİLGİ GİRİŞİ'!G23</f>
        <v>0</v>
      </c>
      <c r="F28" s="50"/>
      <c r="G28" s="51">
        <f t="shared" si="1"/>
        <v>23.210039999999999</v>
      </c>
      <c r="H28" s="52">
        <f t="shared" si="27"/>
        <v>0</v>
      </c>
      <c r="I28" s="52">
        <f t="shared" si="28"/>
        <v>0</v>
      </c>
      <c r="J28" s="52">
        <f t="shared" si="29"/>
        <v>0</v>
      </c>
      <c r="K28" s="52">
        <f>ASG.GEÇ.İND.BORD.!E26</f>
        <v>0</v>
      </c>
      <c r="L28" s="52">
        <f>'BİLGİ GİRİŞİ'!U23</f>
        <v>0</v>
      </c>
      <c r="M28" s="52">
        <f t="shared" si="30"/>
        <v>0</v>
      </c>
      <c r="N28" s="52">
        <f t="shared" si="31"/>
        <v>0</v>
      </c>
      <c r="O28" s="52">
        <f t="shared" si="32"/>
        <v>0</v>
      </c>
      <c r="P28" s="52">
        <f>'BİLGİ GİRİŞİ'!H23</f>
        <v>0</v>
      </c>
      <c r="Q28" s="52">
        <f t="shared" si="33"/>
        <v>0</v>
      </c>
      <c r="R28" s="52">
        <f t="shared" si="34"/>
        <v>0</v>
      </c>
      <c r="S28" s="52">
        <f t="shared" si="35"/>
        <v>0</v>
      </c>
      <c r="T28" s="52">
        <f t="shared" si="36"/>
        <v>0</v>
      </c>
      <c r="U28" s="623">
        <f t="shared" si="37"/>
        <v>0</v>
      </c>
      <c r="V28" s="52">
        <f t="shared" si="38"/>
        <v>0</v>
      </c>
    </row>
    <row r="29" spans="1:22" ht="14.25" hidden="1" customHeight="1" x14ac:dyDescent="0.2">
      <c r="A29" s="50">
        <f>'BİLGİ GİRİŞİ'!A24</f>
        <v>22</v>
      </c>
      <c r="B29" s="95">
        <f>'BİLGİ GİRİŞİ'!B24</f>
        <v>0</v>
      </c>
      <c r="C29" s="95">
        <f>'BİLGİ GİRİŞİ'!C24</f>
        <v>0</v>
      </c>
      <c r="D29" s="50">
        <f t="shared" si="0"/>
        <v>0</v>
      </c>
      <c r="E29" s="50">
        <f>'BİLGİ GİRİŞİ'!G24</f>
        <v>0</v>
      </c>
      <c r="F29" s="50"/>
      <c r="G29" s="51">
        <f t="shared" si="1"/>
        <v>23.210039999999999</v>
      </c>
      <c r="H29" s="52">
        <f t="shared" si="27"/>
        <v>0</v>
      </c>
      <c r="I29" s="52">
        <f t="shared" si="28"/>
        <v>0</v>
      </c>
      <c r="J29" s="52">
        <f t="shared" si="29"/>
        <v>0</v>
      </c>
      <c r="K29" s="52">
        <f>ASG.GEÇ.İND.BORD.!E27</f>
        <v>0</v>
      </c>
      <c r="L29" s="52">
        <f>'BİLGİ GİRİŞİ'!U24</f>
        <v>0</v>
      </c>
      <c r="M29" s="52">
        <f t="shared" si="30"/>
        <v>0</v>
      </c>
      <c r="N29" s="52">
        <f t="shared" si="31"/>
        <v>0</v>
      </c>
      <c r="O29" s="52">
        <f t="shared" si="32"/>
        <v>0</v>
      </c>
      <c r="P29" s="52">
        <f>'BİLGİ GİRİŞİ'!H24</f>
        <v>0</v>
      </c>
      <c r="Q29" s="52">
        <f t="shared" si="33"/>
        <v>0</v>
      </c>
      <c r="R29" s="52">
        <f t="shared" si="34"/>
        <v>0</v>
      </c>
      <c r="S29" s="52">
        <f t="shared" si="35"/>
        <v>0</v>
      </c>
      <c r="T29" s="52">
        <f t="shared" si="36"/>
        <v>0</v>
      </c>
      <c r="U29" s="623">
        <f t="shared" si="37"/>
        <v>0</v>
      </c>
      <c r="V29" s="52">
        <f t="shared" si="38"/>
        <v>0</v>
      </c>
    </row>
    <row r="30" spans="1:22" ht="14.25" hidden="1" customHeight="1" x14ac:dyDescent="0.2">
      <c r="A30" s="50">
        <f>'BİLGİ GİRİŞİ'!A25</f>
        <v>23</v>
      </c>
      <c r="B30" s="95">
        <f>'BİLGİ GİRİŞİ'!B25</f>
        <v>0</v>
      </c>
      <c r="C30" s="95">
        <f>'BİLGİ GİRİŞİ'!C25</f>
        <v>0</v>
      </c>
      <c r="D30" s="50">
        <f t="shared" si="0"/>
        <v>0</v>
      </c>
      <c r="E30" s="50">
        <f>'BİLGİ GİRİŞİ'!G25</f>
        <v>0</v>
      </c>
      <c r="F30" s="50"/>
      <c r="G30" s="51">
        <f t="shared" si="1"/>
        <v>23.210039999999999</v>
      </c>
      <c r="H30" s="52">
        <f t="shared" si="27"/>
        <v>0</v>
      </c>
      <c r="I30" s="52">
        <f t="shared" si="28"/>
        <v>0</v>
      </c>
      <c r="J30" s="52">
        <f t="shared" si="29"/>
        <v>0</v>
      </c>
      <c r="K30" s="52">
        <f>ASG.GEÇ.İND.BORD.!E28</f>
        <v>0</v>
      </c>
      <c r="L30" s="52">
        <f>'BİLGİ GİRİŞİ'!U25</f>
        <v>0</v>
      </c>
      <c r="M30" s="52">
        <f t="shared" si="30"/>
        <v>0</v>
      </c>
      <c r="N30" s="52">
        <f t="shared" si="31"/>
        <v>0</v>
      </c>
      <c r="O30" s="52">
        <f t="shared" si="32"/>
        <v>0</v>
      </c>
      <c r="P30" s="52">
        <f>'BİLGİ GİRİŞİ'!H25</f>
        <v>0</v>
      </c>
      <c r="Q30" s="52">
        <f t="shared" si="33"/>
        <v>0</v>
      </c>
      <c r="R30" s="52">
        <f t="shared" si="34"/>
        <v>0</v>
      </c>
      <c r="S30" s="52">
        <f t="shared" si="35"/>
        <v>0</v>
      </c>
      <c r="T30" s="52">
        <f t="shared" si="36"/>
        <v>0</v>
      </c>
      <c r="U30" s="623">
        <f t="shared" si="37"/>
        <v>0</v>
      </c>
      <c r="V30" s="52">
        <f t="shared" si="38"/>
        <v>0</v>
      </c>
    </row>
    <row r="31" spans="1:22" ht="14.25" hidden="1" customHeight="1" x14ac:dyDescent="0.2">
      <c r="A31" s="50">
        <f>'BİLGİ GİRİŞİ'!A26</f>
        <v>24</v>
      </c>
      <c r="B31" s="95">
        <f>'BİLGİ GİRİŞİ'!B26</f>
        <v>0</v>
      </c>
      <c r="C31" s="95">
        <f>'BİLGİ GİRİŞİ'!C26</f>
        <v>0</v>
      </c>
      <c r="D31" s="50">
        <f t="shared" si="0"/>
        <v>0</v>
      </c>
      <c r="E31" s="50">
        <f>'BİLGİ GİRİŞİ'!G26</f>
        <v>0</v>
      </c>
      <c r="F31" s="50"/>
      <c r="G31" s="51">
        <f t="shared" si="1"/>
        <v>23.210039999999999</v>
      </c>
      <c r="H31" s="52">
        <f t="shared" si="27"/>
        <v>0</v>
      </c>
      <c r="I31" s="52">
        <f t="shared" si="28"/>
        <v>0</v>
      </c>
      <c r="J31" s="52">
        <f t="shared" si="29"/>
        <v>0</v>
      </c>
      <c r="K31" s="52">
        <f>ASG.GEÇ.İND.BORD.!E29</f>
        <v>0</v>
      </c>
      <c r="L31" s="52">
        <f>'BİLGİ GİRİŞİ'!U26</f>
        <v>0</v>
      </c>
      <c r="M31" s="52">
        <f t="shared" si="30"/>
        <v>0</v>
      </c>
      <c r="N31" s="52">
        <f t="shared" si="31"/>
        <v>0</v>
      </c>
      <c r="O31" s="52">
        <f t="shared" si="32"/>
        <v>0</v>
      </c>
      <c r="P31" s="52">
        <f>'BİLGİ GİRİŞİ'!H26</f>
        <v>0</v>
      </c>
      <c r="Q31" s="52">
        <f t="shared" si="33"/>
        <v>0</v>
      </c>
      <c r="R31" s="52">
        <f t="shared" si="34"/>
        <v>0</v>
      </c>
      <c r="S31" s="52">
        <f t="shared" si="35"/>
        <v>0</v>
      </c>
      <c r="T31" s="52">
        <f t="shared" si="36"/>
        <v>0</v>
      </c>
      <c r="U31" s="623">
        <f t="shared" si="37"/>
        <v>0</v>
      </c>
      <c r="V31" s="52">
        <f t="shared" si="38"/>
        <v>0</v>
      </c>
    </row>
    <row r="32" spans="1:22" ht="14.25" hidden="1" customHeight="1" x14ac:dyDescent="0.2">
      <c r="A32" s="50">
        <f>'BİLGİ GİRİŞİ'!A27</f>
        <v>25</v>
      </c>
      <c r="B32" s="95">
        <f>'BİLGİ GİRİŞİ'!B27</f>
        <v>0</v>
      </c>
      <c r="C32" s="95">
        <f>'BİLGİ GİRİŞİ'!C27</f>
        <v>0</v>
      </c>
      <c r="D32" s="50">
        <f t="shared" si="0"/>
        <v>0</v>
      </c>
      <c r="E32" s="50">
        <f>'BİLGİ GİRİŞİ'!G27</f>
        <v>0</v>
      </c>
      <c r="F32" s="50"/>
      <c r="G32" s="51">
        <f t="shared" si="1"/>
        <v>23.210039999999999</v>
      </c>
      <c r="H32" s="52">
        <f t="shared" si="27"/>
        <v>0</v>
      </c>
      <c r="I32" s="52">
        <f t="shared" si="28"/>
        <v>0</v>
      </c>
      <c r="J32" s="52">
        <f t="shared" si="29"/>
        <v>0</v>
      </c>
      <c r="K32" s="52">
        <f>ASG.GEÇ.İND.BORD.!E30</f>
        <v>0</v>
      </c>
      <c r="L32" s="52">
        <f>'BİLGİ GİRİŞİ'!U27</f>
        <v>0</v>
      </c>
      <c r="M32" s="52">
        <f t="shared" si="30"/>
        <v>0</v>
      </c>
      <c r="N32" s="52">
        <f t="shared" si="31"/>
        <v>0</v>
      </c>
      <c r="O32" s="52">
        <f t="shared" si="32"/>
        <v>0</v>
      </c>
      <c r="P32" s="52">
        <f>'BİLGİ GİRİŞİ'!H27</f>
        <v>0</v>
      </c>
      <c r="Q32" s="52">
        <f t="shared" si="33"/>
        <v>0</v>
      </c>
      <c r="R32" s="52">
        <f t="shared" si="34"/>
        <v>0</v>
      </c>
      <c r="S32" s="52">
        <f t="shared" si="35"/>
        <v>0</v>
      </c>
      <c r="T32" s="52">
        <f t="shared" si="36"/>
        <v>0</v>
      </c>
      <c r="U32" s="623">
        <f t="shared" si="37"/>
        <v>0</v>
      </c>
      <c r="V32" s="52">
        <f t="shared" si="38"/>
        <v>0</v>
      </c>
    </row>
    <row r="33" spans="1:22" ht="14.25" hidden="1" customHeight="1" x14ac:dyDescent="0.2">
      <c r="A33" s="50">
        <f>'BİLGİ GİRİŞİ'!A28</f>
        <v>26</v>
      </c>
      <c r="B33" s="95">
        <f>'BİLGİ GİRİŞİ'!B28</f>
        <v>0</v>
      </c>
      <c r="C33" s="95">
        <f>'BİLGİ GİRİŞİ'!C28</f>
        <v>0</v>
      </c>
      <c r="D33" s="50">
        <f t="shared" si="0"/>
        <v>0</v>
      </c>
      <c r="E33" s="50">
        <f>'BİLGİ GİRİŞİ'!G28</f>
        <v>0</v>
      </c>
      <c r="F33" s="50"/>
      <c r="G33" s="51">
        <f t="shared" si="1"/>
        <v>23.210039999999999</v>
      </c>
      <c r="H33" s="52">
        <f t="shared" si="27"/>
        <v>0</v>
      </c>
      <c r="I33" s="52">
        <f t="shared" si="28"/>
        <v>0</v>
      </c>
      <c r="J33" s="52">
        <f t="shared" si="29"/>
        <v>0</v>
      </c>
      <c r="K33" s="52">
        <f>ASG.GEÇ.İND.BORD.!E31</f>
        <v>0</v>
      </c>
      <c r="L33" s="52">
        <f>'BİLGİ GİRİŞİ'!U28</f>
        <v>0</v>
      </c>
      <c r="M33" s="52">
        <f t="shared" si="30"/>
        <v>0</v>
      </c>
      <c r="N33" s="52">
        <f t="shared" si="31"/>
        <v>0</v>
      </c>
      <c r="O33" s="52">
        <f t="shared" si="32"/>
        <v>0</v>
      </c>
      <c r="P33" s="52">
        <f>'BİLGİ GİRİŞİ'!H28</f>
        <v>0</v>
      </c>
      <c r="Q33" s="52">
        <f t="shared" si="33"/>
        <v>0</v>
      </c>
      <c r="R33" s="52">
        <f t="shared" si="34"/>
        <v>0</v>
      </c>
      <c r="S33" s="52">
        <f t="shared" si="35"/>
        <v>0</v>
      </c>
      <c r="T33" s="52">
        <f t="shared" si="36"/>
        <v>0</v>
      </c>
      <c r="U33" s="623">
        <f t="shared" si="37"/>
        <v>0</v>
      </c>
      <c r="V33" s="52">
        <f t="shared" si="38"/>
        <v>0</v>
      </c>
    </row>
    <row r="34" spans="1:22" ht="14.25" hidden="1" customHeight="1" x14ac:dyDescent="0.2">
      <c r="A34" s="50">
        <f>'BİLGİ GİRİŞİ'!A29</f>
        <v>27</v>
      </c>
      <c r="B34" s="95">
        <f>'BİLGİ GİRİŞİ'!B29</f>
        <v>0</v>
      </c>
      <c r="C34" s="95">
        <f>'BİLGİ GİRİŞİ'!C29</f>
        <v>0</v>
      </c>
      <c r="D34" s="50">
        <f t="shared" si="0"/>
        <v>0</v>
      </c>
      <c r="E34" s="50">
        <f>'BİLGİ GİRİŞİ'!G29</f>
        <v>0</v>
      </c>
      <c r="F34" s="50"/>
      <c r="G34" s="51">
        <f t="shared" si="1"/>
        <v>23.210039999999999</v>
      </c>
      <c r="H34" s="52">
        <f t="shared" si="27"/>
        <v>0</v>
      </c>
      <c r="I34" s="52">
        <f t="shared" si="28"/>
        <v>0</v>
      </c>
      <c r="J34" s="52">
        <f t="shared" si="29"/>
        <v>0</v>
      </c>
      <c r="K34" s="52">
        <f>ASG.GEÇ.İND.BORD.!E32</f>
        <v>0</v>
      </c>
      <c r="L34" s="52">
        <f>'BİLGİ GİRİŞİ'!U29</f>
        <v>0</v>
      </c>
      <c r="M34" s="52">
        <f t="shared" si="30"/>
        <v>0</v>
      </c>
      <c r="N34" s="52">
        <f t="shared" si="31"/>
        <v>0</v>
      </c>
      <c r="O34" s="52">
        <f t="shared" si="32"/>
        <v>0</v>
      </c>
      <c r="P34" s="52">
        <f>'BİLGİ GİRİŞİ'!H29</f>
        <v>0</v>
      </c>
      <c r="Q34" s="52">
        <f t="shared" si="33"/>
        <v>0</v>
      </c>
      <c r="R34" s="52">
        <f t="shared" si="34"/>
        <v>0</v>
      </c>
      <c r="S34" s="52">
        <f t="shared" si="35"/>
        <v>0</v>
      </c>
      <c r="T34" s="52">
        <f t="shared" si="36"/>
        <v>0</v>
      </c>
      <c r="U34" s="623">
        <f t="shared" si="37"/>
        <v>0</v>
      </c>
      <c r="V34" s="52">
        <f t="shared" si="38"/>
        <v>0</v>
      </c>
    </row>
    <row r="35" spans="1:22" ht="14.25" hidden="1" customHeight="1" x14ac:dyDescent="0.2">
      <c r="A35" s="50">
        <f>'BİLGİ GİRİŞİ'!A30</f>
        <v>28</v>
      </c>
      <c r="B35" s="95">
        <f>'BİLGİ GİRİŞİ'!B30</f>
        <v>0</v>
      </c>
      <c r="C35" s="95">
        <f>'BİLGİ GİRİŞİ'!C30</f>
        <v>0</v>
      </c>
      <c r="D35" s="50">
        <f t="shared" si="0"/>
        <v>0</v>
      </c>
      <c r="E35" s="50">
        <f>'BİLGİ GİRİŞİ'!G30</f>
        <v>0</v>
      </c>
      <c r="F35" s="50"/>
      <c r="G35" s="51">
        <f t="shared" si="1"/>
        <v>23.210039999999999</v>
      </c>
      <c r="H35" s="52">
        <f t="shared" si="27"/>
        <v>0</v>
      </c>
      <c r="I35" s="52">
        <f t="shared" si="28"/>
        <v>0</v>
      </c>
      <c r="J35" s="52">
        <f t="shared" si="29"/>
        <v>0</v>
      </c>
      <c r="K35" s="52">
        <f>ASG.GEÇ.İND.BORD.!E33</f>
        <v>0</v>
      </c>
      <c r="L35" s="52">
        <f>'BİLGİ GİRİŞİ'!U30</f>
        <v>0</v>
      </c>
      <c r="M35" s="52">
        <f t="shared" si="30"/>
        <v>0</v>
      </c>
      <c r="N35" s="52">
        <f t="shared" si="31"/>
        <v>0</v>
      </c>
      <c r="O35" s="52">
        <f t="shared" si="32"/>
        <v>0</v>
      </c>
      <c r="P35" s="52">
        <f>'BİLGİ GİRİŞİ'!H30</f>
        <v>0</v>
      </c>
      <c r="Q35" s="52">
        <f t="shared" si="33"/>
        <v>0</v>
      </c>
      <c r="R35" s="52">
        <f t="shared" si="34"/>
        <v>0</v>
      </c>
      <c r="S35" s="52">
        <f t="shared" si="35"/>
        <v>0</v>
      </c>
      <c r="T35" s="52">
        <f t="shared" si="36"/>
        <v>0</v>
      </c>
      <c r="U35" s="623">
        <f t="shared" si="37"/>
        <v>0</v>
      </c>
      <c r="V35" s="52">
        <f t="shared" si="38"/>
        <v>0</v>
      </c>
    </row>
    <row r="36" spans="1:22" ht="14.25" hidden="1" customHeight="1" x14ac:dyDescent="0.2">
      <c r="A36" s="50">
        <f>'BİLGİ GİRİŞİ'!A31</f>
        <v>29</v>
      </c>
      <c r="B36" s="95">
        <f>'BİLGİ GİRİŞİ'!B31</f>
        <v>0</v>
      </c>
      <c r="C36" s="95">
        <f>'BİLGİ GİRİŞİ'!C31</f>
        <v>0</v>
      </c>
      <c r="D36" s="50">
        <f t="shared" si="0"/>
        <v>0</v>
      </c>
      <c r="E36" s="50">
        <f>'BİLGİ GİRİŞİ'!G31</f>
        <v>0</v>
      </c>
      <c r="F36" s="50"/>
      <c r="G36" s="51">
        <f t="shared" si="1"/>
        <v>23.210039999999999</v>
      </c>
      <c r="H36" s="52">
        <f t="shared" si="27"/>
        <v>0</v>
      </c>
      <c r="I36" s="52">
        <f t="shared" si="28"/>
        <v>0</v>
      </c>
      <c r="J36" s="52">
        <f t="shared" si="29"/>
        <v>0</v>
      </c>
      <c r="K36" s="52">
        <f>ASG.GEÇ.İND.BORD.!E34</f>
        <v>0</v>
      </c>
      <c r="L36" s="52">
        <f>'BİLGİ GİRİŞİ'!U31</f>
        <v>0</v>
      </c>
      <c r="M36" s="52">
        <f t="shared" si="30"/>
        <v>0</v>
      </c>
      <c r="N36" s="52">
        <f t="shared" si="31"/>
        <v>0</v>
      </c>
      <c r="O36" s="52">
        <f t="shared" si="32"/>
        <v>0</v>
      </c>
      <c r="P36" s="52">
        <f>'BİLGİ GİRİŞİ'!H31</f>
        <v>0</v>
      </c>
      <c r="Q36" s="52">
        <f t="shared" si="33"/>
        <v>0</v>
      </c>
      <c r="R36" s="52">
        <f t="shared" si="34"/>
        <v>0</v>
      </c>
      <c r="S36" s="52">
        <f t="shared" si="35"/>
        <v>0</v>
      </c>
      <c r="T36" s="52">
        <f t="shared" si="36"/>
        <v>0</v>
      </c>
      <c r="U36" s="623">
        <f t="shared" si="37"/>
        <v>0</v>
      </c>
      <c r="V36" s="52">
        <f t="shared" si="38"/>
        <v>0</v>
      </c>
    </row>
    <row r="37" spans="1:22" ht="14.25" hidden="1" customHeight="1" x14ac:dyDescent="0.2">
      <c r="A37" s="50">
        <f>'BİLGİ GİRİŞİ'!A32</f>
        <v>30</v>
      </c>
      <c r="B37" s="95">
        <f>'BİLGİ GİRİŞİ'!B32</f>
        <v>0</v>
      </c>
      <c r="C37" s="95">
        <f>'BİLGİ GİRİŞİ'!C32</f>
        <v>0</v>
      </c>
      <c r="D37" s="50">
        <f t="shared" si="0"/>
        <v>0</v>
      </c>
      <c r="E37" s="50">
        <f>'BİLGİ GİRİŞİ'!G32</f>
        <v>0</v>
      </c>
      <c r="F37" s="50"/>
      <c r="G37" s="51">
        <f t="shared" si="1"/>
        <v>23.210039999999999</v>
      </c>
      <c r="H37" s="52">
        <f t="shared" si="27"/>
        <v>0</v>
      </c>
      <c r="I37" s="52">
        <f t="shared" si="28"/>
        <v>0</v>
      </c>
      <c r="J37" s="52">
        <f t="shared" si="29"/>
        <v>0</v>
      </c>
      <c r="K37" s="52">
        <f>ASG.GEÇ.İND.BORD.!E35</f>
        <v>0</v>
      </c>
      <c r="L37" s="52">
        <f>'BİLGİ GİRİŞİ'!U32</f>
        <v>0</v>
      </c>
      <c r="M37" s="52">
        <f t="shared" si="30"/>
        <v>0</v>
      </c>
      <c r="N37" s="52">
        <f t="shared" si="31"/>
        <v>0</v>
      </c>
      <c r="O37" s="52">
        <f t="shared" si="32"/>
        <v>0</v>
      </c>
      <c r="P37" s="52">
        <f>'BİLGİ GİRİŞİ'!H32</f>
        <v>0</v>
      </c>
      <c r="Q37" s="52">
        <f t="shared" si="33"/>
        <v>0</v>
      </c>
      <c r="R37" s="52">
        <f t="shared" si="34"/>
        <v>0</v>
      </c>
      <c r="S37" s="52">
        <f t="shared" si="35"/>
        <v>0</v>
      </c>
      <c r="T37" s="52">
        <f t="shared" si="36"/>
        <v>0</v>
      </c>
      <c r="U37" s="623">
        <f t="shared" si="37"/>
        <v>0</v>
      </c>
      <c r="V37" s="52">
        <f t="shared" si="38"/>
        <v>0</v>
      </c>
    </row>
    <row r="38" spans="1:22" ht="14.25" hidden="1" customHeight="1" x14ac:dyDescent="0.2">
      <c r="A38" s="50">
        <f>'BİLGİ GİRİŞİ'!A33</f>
        <v>31</v>
      </c>
      <c r="B38" s="95">
        <f>'BİLGİ GİRİŞİ'!B33</f>
        <v>0</v>
      </c>
      <c r="C38" s="95">
        <f>'BİLGİ GİRİŞİ'!C33</f>
        <v>0</v>
      </c>
      <c r="D38" s="50">
        <f t="shared" si="0"/>
        <v>0</v>
      </c>
      <c r="E38" s="50">
        <f>'BİLGİ GİRİŞİ'!G33</f>
        <v>0</v>
      </c>
      <c r="F38" s="50"/>
      <c r="G38" s="51">
        <f t="shared" si="1"/>
        <v>23.210039999999999</v>
      </c>
      <c r="H38" s="52">
        <f t="shared" si="27"/>
        <v>0</v>
      </c>
      <c r="I38" s="52">
        <f t="shared" si="28"/>
        <v>0</v>
      </c>
      <c r="J38" s="52">
        <f t="shared" si="29"/>
        <v>0</v>
      </c>
      <c r="K38" s="52">
        <f>ASG.GEÇ.İND.BORD.!E36</f>
        <v>0</v>
      </c>
      <c r="L38" s="52">
        <f>'BİLGİ GİRİŞİ'!U33</f>
        <v>0</v>
      </c>
      <c r="M38" s="52">
        <f t="shared" si="30"/>
        <v>0</v>
      </c>
      <c r="N38" s="52">
        <f t="shared" si="31"/>
        <v>0</v>
      </c>
      <c r="O38" s="52">
        <f t="shared" si="32"/>
        <v>0</v>
      </c>
      <c r="P38" s="52">
        <f>'BİLGİ GİRİŞİ'!H33</f>
        <v>0</v>
      </c>
      <c r="Q38" s="52">
        <f t="shared" si="33"/>
        <v>0</v>
      </c>
      <c r="R38" s="52">
        <f t="shared" si="34"/>
        <v>0</v>
      </c>
      <c r="S38" s="52">
        <f t="shared" si="35"/>
        <v>0</v>
      </c>
      <c r="T38" s="52">
        <f t="shared" si="36"/>
        <v>0</v>
      </c>
      <c r="U38" s="623">
        <f t="shared" si="37"/>
        <v>0</v>
      </c>
      <c r="V38" s="52">
        <f t="shared" si="38"/>
        <v>0</v>
      </c>
    </row>
    <row r="39" spans="1:22" ht="14.25" hidden="1" customHeight="1" x14ac:dyDescent="0.2">
      <c r="A39" s="50">
        <f>'BİLGİ GİRİŞİ'!A34</f>
        <v>32</v>
      </c>
      <c r="B39" s="95">
        <f>'BİLGİ GİRİŞİ'!B34</f>
        <v>0</v>
      </c>
      <c r="C39" s="95">
        <f>'BİLGİ GİRİŞİ'!C34</f>
        <v>0</v>
      </c>
      <c r="D39" s="50">
        <f t="shared" si="0"/>
        <v>0</v>
      </c>
      <c r="E39" s="50">
        <f>'BİLGİ GİRİŞİ'!G34</f>
        <v>0</v>
      </c>
      <c r="F39" s="50"/>
      <c r="G39" s="51">
        <f t="shared" si="1"/>
        <v>23.210039999999999</v>
      </c>
      <c r="H39" s="52">
        <f t="shared" si="27"/>
        <v>0</v>
      </c>
      <c r="I39" s="52">
        <f t="shared" si="28"/>
        <v>0</v>
      </c>
      <c r="J39" s="52">
        <f t="shared" si="29"/>
        <v>0</v>
      </c>
      <c r="K39" s="52">
        <f>ASG.GEÇ.İND.BORD.!E37</f>
        <v>0</v>
      </c>
      <c r="L39" s="52">
        <f>'BİLGİ GİRİŞİ'!U34</f>
        <v>0</v>
      </c>
      <c r="M39" s="52">
        <f t="shared" si="30"/>
        <v>0</v>
      </c>
      <c r="N39" s="52">
        <f t="shared" si="31"/>
        <v>0</v>
      </c>
      <c r="O39" s="52">
        <f t="shared" si="32"/>
        <v>0</v>
      </c>
      <c r="P39" s="52">
        <f>'BİLGİ GİRİŞİ'!H34</f>
        <v>0</v>
      </c>
      <c r="Q39" s="52">
        <f t="shared" si="33"/>
        <v>0</v>
      </c>
      <c r="R39" s="52">
        <f t="shared" si="34"/>
        <v>0</v>
      </c>
      <c r="S39" s="52">
        <f t="shared" si="35"/>
        <v>0</v>
      </c>
      <c r="T39" s="52">
        <f t="shared" si="36"/>
        <v>0</v>
      </c>
      <c r="U39" s="623">
        <f t="shared" si="37"/>
        <v>0</v>
      </c>
      <c r="V39" s="52">
        <f t="shared" si="38"/>
        <v>0</v>
      </c>
    </row>
    <row r="40" spans="1:22" ht="14.25" hidden="1" customHeight="1" x14ac:dyDescent="0.2">
      <c r="A40" s="50">
        <f>'BİLGİ GİRİŞİ'!A35</f>
        <v>33</v>
      </c>
      <c r="B40" s="95">
        <f>'BİLGİ GİRİŞİ'!B35</f>
        <v>0</v>
      </c>
      <c r="C40" s="95">
        <f>'BİLGİ GİRİŞİ'!C35</f>
        <v>0</v>
      </c>
      <c r="D40" s="50">
        <f t="shared" si="0"/>
        <v>0</v>
      </c>
      <c r="E40" s="50">
        <f>'BİLGİ GİRİŞİ'!G35</f>
        <v>0</v>
      </c>
      <c r="F40" s="50"/>
      <c r="G40" s="51">
        <f t="shared" si="1"/>
        <v>23.210039999999999</v>
      </c>
      <c r="H40" s="52">
        <f t="shared" si="27"/>
        <v>0</v>
      </c>
      <c r="I40" s="52">
        <f t="shared" si="28"/>
        <v>0</v>
      </c>
      <c r="J40" s="52">
        <f t="shared" si="29"/>
        <v>0</v>
      </c>
      <c r="K40" s="52">
        <f>ASG.GEÇ.İND.BORD.!E38</f>
        <v>0</v>
      </c>
      <c r="L40" s="52">
        <f>'BİLGİ GİRİŞİ'!U35</f>
        <v>0</v>
      </c>
      <c r="M40" s="52">
        <f t="shared" si="30"/>
        <v>0</v>
      </c>
      <c r="N40" s="52">
        <f t="shared" si="31"/>
        <v>0</v>
      </c>
      <c r="O40" s="52">
        <f t="shared" si="32"/>
        <v>0</v>
      </c>
      <c r="P40" s="52">
        <f>'BİLGİ GİRİŞİ'!H35</f>
        <v>0</v>
      </c>
      <c r="Q40" s="52">
        <f t="shared" si="33"/>
        <v>0</v>
      </c>
      <c r="R40" s="52">
        <f t="shared" si="34"/>
        <v>0</v>
      </c>
      <c r="S40" s="52">
        <f t="shared" si="35"/>
        <v>0</v>
      </c>
      <c r="T40" s="52">
        <f t="shared" si="36"/>
        <v>0</v>
      </c>
      <c r="U40" s="623">
        <f t="shared" si="37"/>
        <v>0</v>
      </c>
      <c r="V40" s="52">
        <f t="shared" si="38"/>
        <v>0</v>
      </c>
    </row>
    <row r="41" spans="1:22" ht="14.25" hidden="1" customHeight="1" x14ac:dyDescent="0.2">
      <c r="A41" s="50">
        <f>'BİLGİ GİRİŞİ'!A36</f>
        <v>34</v>
      </c>
      <c r="B41" s="95">
        <f>'BİLGİ GİRİŞİ'!B36</f>
        <v>0</v>
      </c>
      <c r="C41" s="95">
        <f>'BİLGİ GİRİŞİ'!C36</f>
        <v>0</v>
      </c>
      <c r="D41" s="50">
        <f t="shared" si="0"/>
        <v>0</v>
      </c>
      <c r="E41" s="50">
        <f>'BİLGİ GİRİŞİ'!G36</f>
        <v>0</v>
      </c>
      <c r="F41" s="50"/>
      <c r="G41" s="51">
        <f t="shared" si="1"/>
        <v>23.210039999999999</v>
      </c>
      <c r="H41" s="52">
        <f t="shared" si="27"/>
        <v>0</v>
      </c>
      <c r="I41" s="52">
        <f t="shared" si="28"/>
        <v>0</v>
      </c>
      <c r="J41" s="52">
        <f t="shared" si="29"/>
        <v>0</v>
      </c>
      <c r="K41" s="52">
        <f>ASG.GEÇ.İND.BORD.!E39</f>
        <v>0</v>
      </c>
      <c r="L41" s="52">
        <f>'BİLGİ GİRİŞİ'!U36</f>
        <v>0</v>
      </c>
      <c r="M41" s="52">
        <f t="shared" si="30"/>
        <v>0</v>
      </c>
      <c r="N41" s="52">
        <f t="shared" si="31"/>
        <v>0</v>
      </c>
      <c r="O41" s="52">
        <f t="shared" si="32"/>
        <v>0</v>
      </c>
      <c r="P41" s="52">
        <f>'BİLGİ GİRİŞİ'!H36</f>
        <v>0</v>
      </c>
      <c r="Q41" s="52">
        <f t="shared" si="33"/>
        <v>0</v>
      </c>
      <c r="R41" s="52">
        <f t="shared" si="34"/>
        <v>0</v>
      </c>
      <c r="S41" s="52">
        <f t="shared" si="35"/>
        <v>0</v>
      </c>
      <c r="T41" s="52">
        <f t="shared" si="36"/>
        <v>0</v>
      </c>
      <c r="U41" s="623">
        <f t="shared" si="37"/>
        <v>0</v>
      </c>
      <c r="V41" s="52">
        <f t="shared" si="38"/>
        <v>0</v>
      </c>
    </row>
    <row r="42" spans="1:22" ht="14.25" hidden="1" customHeight="1" x14ac:dyDescent="0.2">
      <c r="A42" s="50">
        <f>'BİLGİ GİRİŞİ'!A37</f>
        <v>35</v>
      </c>
      <c r="B42" s="95">
        <f>'BİLGİ GİRİŞİ'!B37</f>
        <v>0</v>
      </c>
      <c r="C42" s="95">
        <f>'BİLGİ GİRİŞİ'!C37</f>
        <v>0</v>
      </c>
      <c r="D42" s="50">
        <f t="shared" si="0"/>
        <v>0</v>
      </c>
      <c r="E42" s="50">
        <f>'BİLGİ GİRİŞİ'!G37</f>
        <v>0</v>
      </c>
      <c r="F42" s="50"/>
      <c r="G42" s="51">
        <f t="shared" si="1"/>
        <v>23.210039999999999</v>
      </c>
      <c r="H42" s="52">
        <f t="shared" si="27"/>
        <v>0</v>
      </c>
      <c r="I42" s="52">
        <f t="shared" si="28"/>
        <v>0</v>
      </c>
      <c r="J42" s="52">
        <f t="shared" si="29"/>
        <v>0</v>
      </c>
      <c r="K42" s="52">
        <f>ASG.GEÇ.İND.BORD.!E40</f>
        <v>0</v>
      </c>
      <c r="L42" s="52">
        <f>'BİLGİ GİRİŞİ'!U37</f>
        <v>0</v>
      </c>
      <c r="M42" s="52">
        <f t="shared" si="30"/>
        <v>0</v>
      </c>
      <c r="N42" s="52">
        <f t="shared" si="31"/>
        <v>0</v>
      </c>
      <c r="O42" s="52">
        <f t="shared" si="32"/>
        <v>0</v>
      </c>
      <c r="P42" s="52">
        <f>'BİLGİ GİRİŞİ'!H37</f>
        <v>0</v>
      </c>
      <c r="Q42" s="52">
        <f t="shared" si="33"/>
        <v>0</v>
      </c>
      <c r="R42" s="52">
        <f t="shared" si="34"/>
        <v>0</v>
      </c>
      <c r="S42" s="52">
        <f t="shared" si="35"/>
        <v>0</v>
      </c>
      <c r="T42" s="52">
        <f t="shared" si="36"/>
        <v>0</v>
      </c>
      <c r="U42" s="623">
        <f t="shared" si="37"/>
        <v>0</v>
      </c>
      <c r="V42" s="52">
        <f t="shared" si="38"/>
        <v>0</v>
      </c>
    </row>
    <row r="43" spans="1:22" ht="14.25" hidden="1" customHeight="1" x14ac:dyDescent="0.2">
      <c r="A43" s="50">
        <f>'BİLGİ GİRİŞİ'!A38</f>
        <v>36</v>
      </c>
      <c r="B43" s="95">
        <f>'BİLGİ GİRİŞİ'!B38</f>
        <v>0</v>
      </c>
      <c r="C43" s="95">
        <f>'BİLGİ GİRİŞİ'!C38</f>
        <v>0</v>
      </c>
      <c r="D43" s="50">
        <f t="shared" si="0"/>
        <v>0</v>
      </c>
      <c r="E43" s="50">
        <f>'BİLGİ GİRİŞİ'!G38</f>
        <v>0</v>
      </c>
      <c r="F43" s="50"/>
      <c r="G43" s="51">
        <f t="shared" si="1"/>
        <v>23.210039999999999</v>
      </c>
      <c r="H43" s="52">
        <f t="shared" si="27"/>
        <v>0</v>
      </c>
      <c r="I43" s="52">
        <f t="shared" si="28"/>
        <v>0</v>
      </c>
      <c r="J43" s="52">
        <f t="shared" si="29"/>
        <v>0</v>
      </c>
      <c r="K43" s="52">
        <f>ASG.GEÇ.İND.BORD.!E41</f>
        <v>0</v>
      </c>
      <c r="L43" s="52">
        <f>'BİLGİ GİRİŞİ'!U38</f>
        <v>0</v>
      </c>
      <c r="M43" s="52">
        <f t="shared" si="30"/>
        <v>0</v>
      </c>
      <c r="N43" s="52">
        <f t="shared" si="31"/>
        <v>0</v>
      </c>
      <c r="O43" s="52">
        <f t="shared" si="32"/>
        <v>0</v>
      </c>
      <c r="P43" s="52">
        <f>'BİLGİ GİRİŞİ'!H38</f>
        <v>0</v>
      </c>
      <c r="Q43" s="52">
        <f t="shared" si="33"/>
        <v>0</v>
      </c>
      <c r="R43" s="52">
        <f t="shared" si="34"/>
        <v>0</v>
      </c>
      <c r="S43" s="52">
        <f t="shared" si="35"/>
        <v>0</v>
      </c>
      <c r="T43" s="52">
        <f t="shared" si="36"/>
        <v>0</v>
      </c>
      <c r="U43" s="623">
        <f t="shared" si="37"/>
        <v>0</v>
      </c>
      <c r="V43" s="52">
        <f t="shared" si="38"/>
        <v>0</v>
      </c>
    </row>
    <row r="44" spans="1:22" ht="14.25" hidden="1" customHeight="1" x14ac:dyDescent="0.2">
      <c r="A44" s="50">
        <f>'BİLGİ GİRİŞİ'!A39</f>
        <v>37</v>
      </c>
      <c r="B44" s="95">
        <f>'BİLGİ GİRİŞİ'!B39</f>
        <v>0</v>
      </c>
      <c r="C44" s="95">
        <f>'BİLGİ GİRİŞİ'!C39</f>
        <v>0</v>
      </c>
      <c r="D44" s="50">
        <f t="shared" si="0"/>
        <v>0</v>
      </c>
      <c r="E44" s="50">
        <f>'BİLGİ GİRİŞİ'!G39</f>
        <v>0</v>
      </c>
      <c r="F44" s="50"/>
      <c r="G44" s="51">
        <f t="shared" si="1"/>
        <v>23.210039999999999</v>
      </c>
      <c r="H44" s="52">
        <f t="shared" si="27"/>
        <v>0</v>
      </c>
      <c r="I44" s="52">
        <f t="shared" si="28"/>
        <v>0</v>
      </c>
      <c r="J44" s="52">
        <f t="shared" si="29"/>
        <v>0</v>
      </c>
      <c r="K44" s="52">
        <f>ASG.GEÇ.İND.BORD.!E42</f>
        <v>0</v>
      </c>
      <c r="L44" s="52">
        <f>'BİLGİ GİRİŞİ'!U39</f>
        <v>0</v>
      </c>
      <c r="M44" s="52">
        <f t="shared" si="30"/>
        <v>0</v>
      </c>
      <c r="N44" s="52">
        <f t="shared" si="31"/>
        <v>0</v>
      </c>
      <c r="O44" s="52">
        <f t="shared" si="32"/>
        <v>0</v>
      </c>
      <c r="P44" s="52">
        <f>'BİLGİ GİRİŞİ'!H39</f>
        <v>0</v>
      </c>
      <c r="Q44" s="52">
        <f t="shared" si="33"/>
        <v>0</v>
      </c>
      <c r="R44" s="52">
        <f t="shared" si="34"/>
        <v>0</v>
      </c>
      <c r="S44" s="52">
        <f t="shared" si="35"/>
        <v>0</v>
      </c>
      <c r="T44" s="52">
        <f t="shared" si="36"/>
        <v>0</v>
      </c>
      <c r="U44" s="623">
        <f t="shared" si="37"/>
        <v>0</v>
      </c>
      <c r="V44" s="52">
        <f t="shared" si="38"/>
        <v>0</v>
      </c>
    </row>
    <row r="45" spans="1:22" ht="14.25" hidden="1" customHeight="1" x14ac:dyDescent="0.2">
      <c r="A45" s="50">
        <f>'BİLGİ GİRİŞİ'!A40</f>
        <v>38</v>
      </c>
      <c r="B45" s="95">
        <f>'BİLGİ GİRİŞİ'!B40</f>
        <v>0</v>
      </c>
      <c r="C45" s="95">
        <f>'BİLGİ GİRİŞİ'!C40</f>
        <v>0</v>
      </c>
      <c r="D45" s="50">
        <f t="shared" si="0"/>
        <v>0</v>
      </c>
      <c r="E45" s="50">
        <f>'BİLGİ GİRİŞİ'!G40</f>
        <v>0</v>
      </c>
      <c r="F45" s="50"/>
      <c r="G45" s="51">
        <f t="shared" si="1"/>
        <v>23.210039999999999</v>
      </c>
      <c r="H45" s="52">
        <f t="shared" si="27"/>
        <v>0</v>
      </c>
      <c r="I45" s="52">
        <f t="shared" si="28"/>
        <v>0</v>
      </c>
      <c r="J45" s="52">
        <f t="shared" si="29"/>
        <v>0</v>
      </c>
      <c r="K45" s="52">
        <f>ASG.GEÇ.İND.BORD.!E43</f>
        <v>0</v>
      </c>
      <c r="L45" s="52">
        <f>'BİLGİ GİRİŞİ'!U40</f>
        <v>0</v>
      </c>
      <c r="M45" s="52">
        <f t="shared" si="30"/>
        <v>0</v>
      </c>
      <c r="N45" s="52">
        <f t="shared" si="31"/>
        <v>0</v>
      </c>
      <c r="O45" s="52">
        <f t="shared" si="32"/>
        <v>0</v>
      </c>
      <c r="P45" s="52">
        <f>'BİLGİ GİRİŞİ'!H40</f>
        <v>0</v>
      </c>
      <c r="Q45" s="52">
        <f t="shared" si="33"/>
        <v>0</v>
      </c>
      <c r="R45" s="52">
        <f t="shared" si="34"/>
        <v>0</v>
      </c>
      <c r="S45" s="52">
        <f t="shared" si="35"/>
        <v>0</v>
      </c>
      <c r="T45" s="52">
        <f t="shared" si="36"/>
        <v>0</v>
      </c>
      <c r="U45" s="623">
        <f t="shared" si="37"/>
        <v>0</v>
      </c>
      <c r="V45" s="52">
        <f t="shared" si="38"/>
        <v>0</v>
      </c>
    </row>
    <row r="46" spans="1:22" ht="14.25" hidden="1" customHeight="1" x14ac:dyDescent="0.2">
      <c r="A46" s="50">
        <f>'BİLGİ GİRİŞİ'!A41</f>
        <v>39</v>
      </c>
      <c r="B46" s="95">
        <f>'BİLGİ GİRİŞİ'!B41</f>
        <v>0</v>
      </c>
      <c r="C46" s="95">
        <f>'BİLGİ GİRİŞİ'!C41</f>
        <v>0</v>
      </c>
      <c r="D46" s="50">
        <f t="shared" si="0"/>
        <v>0</v>
      </c>
      <c r="E46" s="50">
        <f>'BİLGİ GİRİŞİ'!G41</f>
        <v>0</v>
      </c>
      <c r="F46" s="50"/>
      <c r="G46" s="51">
        <f t="shared" si="1"/>
        <v>23.210039999999999</v>
      </c>
      <c r="H46" s="52">
        <f t="shared" si="27"/>
        <v>0</v>
      </c>
      <c r="I46" s="52">
        <f t="shared" si="28"/>
        <v>0</v>
      </c>
      <c r="J46" s="52">
        <f t="shared" si="29"/>
        <v>0</v>
      </c>
      <c r="K46" s="52">
        <f>ASG.GEÇ.İND.BORD.!E44</f>
        <v>0</v>
      </c>
      <c r="L46" s="52">
        <f>'BİLGİ GİRİŞİ'!U41</f>
        <v>0</v>
      </c>
      <c r="M46" s="52">
        <f t="shared" si="30"/>
        <v>0</v>
      </c>
      <c r="N46" s="52">
        <f t="shared" si="31"/>
        <v>0</v>
      </c>
      <c r="O46" s="52">
        <f t="shared" si="32"/>
        <v>0</v>
      </c>
      <c r="P46" s="52">
        <f>'BİLGİ GİRİŞİ'!H41</f>
        <v>0</v>
      </c>
      <c r="Q46" s="52">
        <f t="shared" si="33"/>
        <v>0</v>
      </c>
      <c r="R46" s="52">
        <f t="shared" si="34"/>
        <v>0</v>
      </c>
      <c r="S46" s="52">
        <f t="shared" si="35"/>
        <v>0</v>
      </c>
      <c r="T46" s="52">
        <f t="shared" si="36"/>
        <v>0</v>
      </c>
      <c r="U46" s="623">
        <f t="shared" si="37"/>
        <v>0</v>
      </c>
      <c r="V46" s="52">
        <f t="shared" si="38"/>
        <v>0</v>
      </c>
    </row>
    <row r="47" spans="1:22" ht="14.25" hidden="1" customHeight="1" x14ac:dyDescent="0.2">
      <c r="A47" s="50">
        <f>'BİLGİ GİRİŞİ'!A42</f>
        <v>40</v>
      </c>
      <c r="B47" s="95">
        <f>'BİLGİ GİRİŞİ'!B42</f>
        <v>0</v>
      </c>
      <c r="C47" s="95">
        <f>'BİLGİ GİRİŞİ'!C42</f>
        <v>0</v>
      </c>
      <c r="D47" s="50">
        <f t="shared" si="0"/>
        <v>0</v>
      </c>
      <c r="E47" s="50">
        <f>'BİLGİ GİRİŞİ'!G42</f>
        <v>0</v>
      </c>
      <c r="F47" s="50"/>
      <c r="G47" s="51">
        <f t="shared" si="1"/>
        <v>23.210039999999999</v>
      </c>
      <c r="H47" s="52">
        <f t="shared" si="27"/>
        <v>0</v>
      </c>
      <c r="I47" s="52">
        <f t="shared" si="28"/>
        <v>0</v>
      </c>
      <c r="J47" s="52">
        <f t="shared" si="29"/>
        <v>0</v>
      </c>
      <c r="K47" s="52">
        <f>ASG.GEÇ.İND.BORD.!E45</f>
        <v>0</v>
      </c>
      <c r="L47" s="52">
        <f>'BİLGİ GİRİŞİ'!U42</f>
        <v>0</v>
      </c>
      <c r="M47" s="52">
        <f t="shared" si="30"/>
        <v>0</v>
      </c>
      <c r="N47" s="52">
        <f t="shared" si="31"/>
        <v>0</v>
      </c>
      <c r="O47" s="52">
        <f t="shared" si="32"/>
        <v>0</v>
      </c>
      <c r="P47" s="52">
        <f>'BİLGİ GİRİŞİ'!H42</f>
        <v>0</v>
      </c>
      <c r="Q47" s="52">
        <f t="shared" si="33"/>
        <v>0</v>
      </c>
      <c r="R47" s="52">
        <f t="shared" si="34"/>
        <v>0</v>
      </c>
      <c r="S47" s="52">
        <f t="shared" si="35"/>
        <v>0</v>
      </c>
      <c r="T47" s="52">
        <f t="shared" si="36"/>
        <v>0</v>
      </c>
      <c r="U47" s="623">
        <f t="shared" si="37"/>
        <v>0</v>
      </c>
      <c r="V47" s="52">
        <f t="shared" si="38"/>
        <v>0</v>
      </c>
    </row>
    <row r="48" spans="1:22" ht="14.25" hidden="1" customHeight="1" x14ac:dyDescent="0.2">
      <c r="A48" s="50">
        <f>'BİLGİ GİRİŞİ'!A43</f>
        <v>41</v>
      </c>
      <c r="B48" s="95">
        <f>'BİLGİ GİRİŞİ'!B43</f>
        <v>0</v>
      </c>
      <c r="C48" s="95">
        <f>'BİLGİ GİRİŞİ'!C43</f>
        <v>0</v>
      </c>
      <c r="D48" s="50">
        <f t="shared" si="0"/>
        <v>0</v>
      </c>
      <c r="E48" s="50">
        <f>'BİLGİ GİRİŞİ'!G43</f>
        <v>0</v>
      </c>
      <c r="F48" s="50"/>
      <c r="G48" s="51">
        <f t="shared" si="1"/>
        <v>23.210039999999999</v>
      </c>
      <c r="H48" s="52">
        <f t="shared" si="27"/>
        <v>0</v>
      </c>
      <c r="I48" s="52">
        <f t="shared" si="28"/>
        <v>0</v>
      </c>
      <c r="J48" s="52">
        <f t="shared" si="29"/>
        <v>0</v>
      </c>
      <c r="K48" s="52">
        <f>ASG.GEÇ.İND.BORD.!E46</f>
        <v>0</v>
      </c>
      <c r="L48" s="52">
        <f>'BİLGİ GİRİŞİ'!U43</f>
        <v>0</v>
      </c>
      <c r="M48" s="52">
        <f t="shared" si="30"/>
        <v>0</v>
      </c>
      <c r="N48" s="52">
        <f t="shared" si="31"/>
        <v>0</v>
      </c>
      <c r="O48" s="52">
        <f t="shared" si="32"/>
        <v>0</v>
      </c>
      <c r="P48" s="52">
        <f>'BİLGİ GİRİŞİ'!H43</f>
        <v>0</v>
      </c>
      <c r="Q48" s="52">
        <f t="shared" si="33"/>
        <v>0</v>
      </c>
      <c r="R48" s="52">
        <f t="shared" si="34"/>
        <v>0</v>
      </c>
      <c r="S48" s="52">
        <f t="shared" si="35"/>
        <v>0</v>
      </c>
      <c r="T48" s="52">
        <f t="shared" si="36"/>
        <v>0</v>
      </c>
      <c r="U48" s="623">
        <f t="shared" si="37"/>
        <v>0</v>
      </c>
      <c r="V48" s="52">
        <f t="shared" si="38"/>
        <v>0</v>
      </c>
    </row>
    <row r="49" spans="1:22" ht="14.25" hidden="1" customHeight="1" x14ac:dyDescent="0.2">
      <c r="A49" s="50">
        <f>'BİLGİ GİRİŞİ'!A44</f>
        <v>42</v>
      </c>
      <c r="B49" s="95">
        <f>'BİLGİ GİRİŞİ'!B44</f>
        <v>0</v>
      </c>
      <c r="C49" s="95">
        <f>'BİLGİ GİRİŞİ'!C44</f>
        <v>0</v>
      </c>
      <c r="D49" s="50">
        <f t="shared" si="0"/>
        <v>0</v>
      </c>
      <c r="E49" s="50">
        <f>'BİLGİ GİRİŞİ'!G44</f>
        <v>0</v>
      </c>
      <c r="F49" s="50"/>
      <c r="G49" s="51">
        <f t="shared" si="1"/>
        <v>23.210039999999999</v>
      </c>
      <c r="H49" s="52">
        <f t="shared" si="27"/>
        <v>0</v>
      </c>
      <c r="I49" s="52">
        <f t="shared" si="28"/>
        <v>0</v>
      </c>
      <c r="J49" s="52">
        <f t="shared" si="29"/>
        <v>0</v>
      </c>
      <c r="K49" s="52">
        <f>ASG.GEÇ.İND.BORD.!E47</f>
        <v>0</v>
      </c>
      <c r="L49" s="52">
        <f>'BİLGİ GİRİŞİ'!U44</f>
        <v>0</v>
      </c>
      <c r="M49" s="52">
        <f t="shared" si="30"/>
        <v>0</v>
      </c>
      <c r="N49" s="52">
        <f t="shared" si="31"/>
        <v>0</v>
      </c>
      <c r="O49" s="52">
        <f t="shared" si="32"/>
        <v>0</v>
      </c>
      <c r="P49" s="52">
        <f>'BİLGİ GİRİŞİ'!H44</f>
        <v>0</v>
      </c>
      <c r="Q49" s="52">
        <f t="shared" si="33"/>
        <v>0</v>
      </c>
      <c r="R49" s="52">
        <f t="shared" si="34"/>
        <v>0</v>
      </c>
      <c r="S49" s="52">
        <f t="shared" si="35"/>
        <v>0</v>
      </c>
      <c r="T49" s="52">
        <f t="shared" si="36"/>
        <v>0</v>
      </c>
      <c r="U49" s="623">
        <f t="shared" si="37"/>
        <v>0</v>
      </c>
      <c r="V49" s="52">
        <f t="shared" si="38"/>
        <v>0</v>
      </c>
    </row>
    <row r="50" spans="1:22" ht="14.25" hidden="1" customHeight="1" x14ac:dyDescent="0.2">
      <c r="A50" s="50">
        <f>'BİLGİ GİRİŞİ'!A45</f>
        <v>43</v>
      </c>
      <c r="B50" s="95">
        <f>'BİLGİ GİRİŞİ'!B45</f>
        <v>0</v>
      </c>
      <c r="C50" s="95">
        <f>'BİLGİ GİRİŞİ'!C45</f>
        <v>0</v>
      </c>
      <c r="D50" s="50">
        <f t="shared" si="0"/>
        <v>0</v>
      </c>
      <c r="E50" s="50">
        <f>'BİLGİ GİRİŞİ'!G45</f>
        <v>0</v>
      </c>
      <c r="F50" s="50"/>
      <c r="G50" s="51">
        <f t="shared" si="1"/>
        <v>23.210039999999999</v>
      </c>
      <c r="H50" s="52">
        <f t="shared" si="27"/>
        <v>0</v>
      </c>
      <c r="I50" s="52">
        <f t="shared" si="28"/>
        <v>0</v>
      </c>
      <c r="J50" s="52">
        <f t="shared" si="29"/>
        <v>0</v>
      </c>
      <c r="K50" s="52">
        <f>ASG.GEÇ.İND.BORD.!E48</f>
        <v>0</v>
      </c>
      <c r="L50" s="52">
        <f>'BİLGİ GİRİŞİ'!U45</f>
        <v>0</v>
      </c>
      <c r="M50" s="52">
        <f t="shared" si="30"/>
        <v>0</v>
      </c>
      <c r="N50" s="52">
        <f t="shared" si="31"/>
        <v>0</v>
      </c>
      <c r="O50" s="52">
        <f t="shared" si="32"/>
        <v>0</v>
      </c>
      <c r="P50" s="52">
        <f>'BİLGİ GİRİŞİ'!H45</f>
        <v>0</v>
      </c>
      <c r="Q50" s="52">
        <f t="shared" si="33"/>
        <v>0</v>
      </c>
      <c r="R50" s="52">
        <f t="shared" si="34"/>
        <v>0</v>
      </c>
      <c r="S50" s="52">
        <f t="shared" si="35"/>
        <v>0</v>
      </c>
      <c r="T50" s="52">
        <f t="shared" si="36"/>
        <v>0</v>
      </c>
      <c r="U50" s="623">
        <f t="shared" si="37"/>
        <v>0</v>
      </c>
      <c r="V50" s="52">
        <f t="shared" si="38"/>
        <v>0</v>
      </c>
    </row>
    <row r="51" spans="1:22" ht="14.25" hidden="1" customHeight="1" x14ac:dyDescent="0.2">
      <c r="A51" s="50">
        <f>'BİLGİ GİRİŞİ'!A46</f>
        <v>44</v>
      </c>
      <c r="B51" s="95">
        <f>'BİLGİ GİRİŞİ'!B46</f>
        <v>0</v>
      </c>
      <c r="C51" s="95">
        <f>'BİLGİ GİRİŞİ'!C46</f>
        <v>0</v>
      </c>
      <c r="D51" s="50">
        <f t="shared" si="0"/>
        <v>0</v>
      </c>
      <c r="E51" s="50">
        <f>'BİLGİ GİRİŞİ'!G46</f>
        <v>0</v>
      </c>
      <c r="F51" s="50"/>
      <c r="G51" s="51">
        <f t="shared" si="1"/>
        <v>23.210039999999999</v>
      </c>
      <c r="H51" s="52">
        <f t="shared" si="27"/>
        <v>0</v>
      </c>
      <c r="I51" s="52">
        <f t="shared" si="28"/>
        <v>0</v>
      </c>
      <c r="J51" s="52">
        <f t="shared" si="29"/>
        <v>0</v>
      </c>
      <c r="K51" s="52">
        <f>ASG.GEÇ.İND.BORD.!E49</f>
        <v>0</v>
      </c>
      <c r="L51" s="52">
        <f>'BİLGİ GİRİŞİ'!U46</f>
        <v>0</v>
      </c>
      <c r="M51" s="52">
        <f t="shared" si="30"/>
        <v>0</v>
      </c>
      <c r="N51" s="52">
        <f t="shared" si="31"/>
        <v>0</v>
      </c>
      <c r="O51" s="52">
        <f t="shared" si="32"/>
        <v>0</v>
      </c>
      <c r="P51" s="52">
        <f>'BİLGİ GİRİŞİ'!H46</f>
        <v>0</v>
      </c>
      <c r="Q51" s="52">
        <f t="shared" si="33"/>
        <v>0</v>
      </c>
      <c r="R51" s="52">
        <f t="shared" si="34"/>
        <v>0</v>
      </c>
      <c r="S51" s="52">
        <f t="shared" si="35"/>
        <v>0</v>
      </c>
      <c r="T51" s="52">
        <f t="shared" si="36"/>
        <v>0</v>
      </c>
      <c r="U51" s="623">
        <f t="shared" si="37"/>
        <v>0</v>
      </c>
      <c r="V51" s="52">
        <f t="shared" si="38"/>
        <v>0</v>
      </c>
    </row>
    <row r="52" spans="1:22" ht="14.25" hidden="1" customHeight="1" x14ac:dyDescent="0.2">
      <c r="A52" s="50">
        <f>'BİLGİ GİRİŞİ'!A47</f>
        <v>45</v>
      </c>
      <c r="B52" s="95">
        <f>'BİLGİ GİRİŞİ'!B47</f>
        <v>0</v>
      </c>
      <c r="C52" s="95">
        <f>'BİLGİ GİRİŞİ'!C47</f>
        <v>0</v>
      </c>
      <c r="D52" s="50">
        <f t="shared" si="0"/>
        <v>0</v>
      </c>
      <c r="E52" s="50">
        <f>'BİLGİ GİRİŞİ'!G47</f>
        <v>0</v>
      </c>
      <c r="F52" s="50"/>
      <c r="G52" s="51">
        <f t="shared" si="1"/>
        <v>23.210039999999999</v>
      </c>
      <c r="H52" s="52">
        <f t="shared" si="27"/>
        <v>0</v>
      </c>
      <c r="I52" s="52">
        <f t="shared" si="28"/>
        <v>0</v>
      </c>
      <c r="J52" s="52">
        <f t="shared" si="29"/>
        <v>0</v>
      </c>
      <c r="K52" s="52">
        <f>ASG.GEÇ.İND.BORD.!E50</f>
        <v>0</v>
      </c>
      <c r="L52" s="52">
        <f>'BİLGİ GİRİŞİ'!U47</f>
        <v>0</v>
      </c>
      <c r="M52" s="52">
        <f t="shared" si="30"/>
        <v>0</v>
      </c>
      <c r="N52" s="52">
        <f t="shared" si="31"/>
        <v>0</v>
      </c>
      <c r="O52" s="52">
        <f t="shared" si="32"/>
        <v>0</v>
      </c>
      <c r="P52" s="52">
        <f>'BİLGİ GİRİŞİ'!H47</f>
        <v>0</v>
      </c>
      <c r="Q52" s="52">
        <f t="shared" si="33"/>
        <v>0</v>
      </c>
      <c r="R52" s="52">
        <f t="shared" si="34"/>
        <v>0</v>
      </c>
      <c r="S52" s="52">
        <f t="shared" si="35"/>
        <v>0</v>
      </c>
      <c r="T52" s="52">
        <f t="shared" si="36"/>
        <v>0</v>
      </c>
      <c r="U52" s="623">
        <f t="shared" si="37"/>
        <v>0</v>
      </c>
      <c r="V52" s="52">
        <f t="shared" si="38"/>
        <v>0</v>
      </c>
    </row>
    <row r="53" spans="1:22" ht="14.25" hidden="1" customHeight="1" x14ac:dyDescent="0.2">
      <c r="A53" s="50">
        <f>'BİLGİ GİRİŞİ'!A48</f>
        <v>46</v>
      </c>
      <c r="B53" s="95">
        <f>'BİLGİ GİRİŞİ'!B48</f>
        <v>0</v>
      </c>
      <c r="C53" s="95">
        <f>'BİLGİ GİRİŞİ'!C48</f>
        <v>0</v>
      </c>
      <c r="D53" s="50">
        <f t="shared" si="0"/>
        <v>0</v>
      </c>
      <c r="E53" s="50">
        <f>'BİLGİ GİRİŞİ'!G48</f>
        <v>0</v>
      </c>
      <c r="F53" s="50"/>
      <c r="G53" s="51">
        <f t="shared" si="1"/>
        <v>23.210039999999999</v>
      </c>
      <c r="H53" s="52">
        <f t="shared" si="27"/>
        <v>0</v>
      </c>
      <c r="I53" s="52">
        <f t="shared" si="28"/>
        <v>0</v>
      </c>
      <c r="J53" s="52">
        <f t="shared" si="29"/>
        <v>0</v>
      </c>
      <c r="K53" s="52">
        <f>ASG.GEÇ.İND.BORD.!E51</f>
        <v>0</v>
      </c>
      <c r="L53" s="52">
        <f>'BİLGİ GİRİŞİ'!U48</f>
        <v>0</v>
      </c>
      <c r="M53" s="52">
        <f t="shared" si="30"/>
        <v>0</v>
      </c>
      <c r="N53" s="52">
        <f t="shared" si="31"/>
        <v>0</v>
      </c>
      <c r="O53" s="52">
        <f t="shared" si="32"/>
        <v>0</v>
      </c>
      <c r="P53" s="52">
        <f>'BİLGİ GİRİŞİ'!H48</f>
        <v>0</v>
      </c>
      <c r="Q53" s="52">
        <f t="shared" si="33"/>
        <v>0</v>
      </c>
      <c r="R53" s="52">
        <f t="shared" si="34"/>
        <v>0</v>
      </c>
      <c r="S53" s="52">
        <f t="shared" si="35"/>
        <v>0</v>
      </c>
      <c r="T53" s="52">
        <f t="shared" si="36"/>
        <v>0</v>
      </c>
      <c r="U53" s="623">
        <f t="shared" si="37"/>
        <v>0</v>
      </c>
      <c r="V53" s="52">
        <f t="shared" si="38"/>
        <v>0</v>
      </c>
    </row>
    <row r="54" spans="1:22" ht="14.25" hidden="1" customHeight="1" x14ac:dyDescent="0.2">
      <c r="A54" s="50">
        <f>'BİLGİ GİRİŞİ'!A49</f>
        <v>47</v>
      </c>
      <c r="B54" s="95">
        <f>'BİLGİ GİRİŞİ'!B49</f>
        <v>0</v>
      </c>
      <c r="C54" s="95">
        <f>'BİLGİ GİRİŞİ'!C49</f>
        <v>0</v>
      </c>
      <c r="D54" s="50">
        <f t="shared" si="0"/>
        <v>0</v>
      </c>
      <c r="E54" s="50">
        <f>'BİLGİ GİRİŞİ'!G49</f>
        <v>0</v>
      </c>
      <c r="F54" s="50"/>
      <c r="G54" s="51">
        <f t="shared" si="1"/>
        <v>23.210039999999999</v>
      </c>
      <c r="H54" s="52">
        <f t="shared" si="27"/>
        <v>0</v>
      </c>
      <c r="I54" s="52">
        <f t="shared" si="28"/>
        <v>0</v>
      </c>
      <c r="J54" s="52">
        <f t="shared" si="29"/>
        <v>0</v>
      </c>
      <c r="K54" s="52">
        <f>ASG.GEÇ.İND.BORD.!E52</f>
        <v>0</v>
      </c>
      <c r="L54" s="52">
        <f>'BİLGİ GİRİŞİ'!U49</f>
        <v>0</v>
      </c>
      <c r="M54" s="52">
        <f t="shared" si="30"/>
        <v>0</v>
      </c>
      <c r="N54" s="52">
        <f t="shared" si="31"/>
        <v>0</v>
      </c>
      <c r="O54" s="52">
        <f t="shared" si="32"/>
        <v>0</v>
      </c>
      <c r="P54" s="52">
        <f>'BİLGİ GİRİŞİ'!H49</f>
        <v>0</v>
      </c>
      <c r="Q54" s="52">
        <f t="shared" si="33"/>
        <v>0</v>
      </c>
      <c r="R54" s="52">
        <f t="shared" si="34"/>
        <v>0</v>
      </c>
      <c r="S54" s="52">
        <f t="shared" si="35"/>
        <v>0</v>
      </c>
      <c r="T54" s="52">
        <f t="shared" si="36"/>
        <v>0</v>
      </c>
      <c r="U54" s="623">
        <f t="shared" si="37"/>
        <v>0</v>
      </c>
      <c r="V54" s="52">
        <f t="shared" si="38"/>
        <v>0</v>
      </c>
    </row>
    <row r="55" spans="1:22" ht="14.25" hidden="1" customHeight="1" x14ac:dyDescent="0.2">
      <c r="A55" s="50">
        <f>'BİLGİ GİRİŞİ'!A50</f>
        <v>48</v>
      </c>
      <c r="B55" s="95">
        <f>'BİLGİ GİRİŞİ'!B50</f>
        <v>0</v>
      </c>
      <c r="C55" s="95">
        <f>'BİLGİ GİRİŞİ'!C50</f>
        <v>0</v>
      </c>
      <c r="D55" s="50">
        <f t="shared" si="0"/>
        <v>0</v>
      </c>
      <c r="E55" s="50">
        <f>'BİLGİ GİRİŞİ'!G50</f>
        <v>0</v>
      </c>
      <c r="F55" s="50"/>
      <c r="G55" s="51">
        <f t="shared" si="1"/>
        <v>23.210039999999999</v>
      </c>
      <c r="H55" s="52">
        <f t="shared" si="27"/>
        <v>0</v>
      </c>
      <c r="I55" s="52">
        <f t="shared" si="28"/>
        <v>0</v>
      </c>
      <c r="J55" s="52">
        <f t="shared" si="29"/>
        <v>0</v>
      </c>
      <c r="K55" s="52">
        <f>ASG.GEÇ.İND.BORD.!E53</f>
        <v>0</v>
      </c>
      <c r="L55" s="52">
        <f>'BİLGİ GİRİŞİ'!U50</f>
        <v>0</v>
      </c>
      <c r="M55" s="52">
        <f t="shared" si="30"/>
        <v>0</v>
      </c>
      <c r="N55" s="52">
        <f t="shared" si="31"/>
        <v>0</v>
      </c>
      <c r="O55" s="52">
        <f t="shared" si="32"/>
        <v>0</v>
      </c>
      <c r="P55" s="52">
        <f>'BİLGİ GİRİŞİ'!H50</f>
        <v>0</v>
      </c>
      <c r="Q55" s="52">
        <f t="shared" si="33"/>
        <v>0</v>
      </c>
      <c r="R55" s="52">
        <f t="shared" si="34"/>
        <v>0</v>
      </c>
      <c r="S55" s="52">
        <f t="shared" si="35"/>
        <v>0</v>
      </c>
      <c r="T55" s="52">
        <f t="shared" si="36"/>
        <v>0</v>
      </c>
      <c r="U55" s="623">
        <f t="shared" si="37"/>
        <v>0</v>
      </c>
      <c r="V55" s="52">
        <f t="shared" si="38"/>
        <v>0</v>
      </c>
    </row>
    <row r="56" spans="1:22" ht="14.25" hidden="1" customHeight="1" x14ac:dyDescent="0.2">
      <c r="A56" s="50"/>
      <c r="B56" s="95"/>
      <c r="C56" s="95"/>
      <c r="D56" s="50"/>
      <c r="E56" s="50"/>
      <c r="F56" s="50"/>
      <c r="G56" s="51"/>
      <c r="H56" s="52"/>
      <c r="I56" s="52"/>
      <c r="J56" s="52"/>
      <c r="K56" s="52"/>
      <c r="L56" s="52"/>
      <c r="M56" s="52"/>
      <c r="N56" s="52"/>
      <c r="O56" s="52"/>
      <c r="P56" s="52"/>
      <c r="Q56" s="52"/>
      <c r="R56" s="52"/>
      <c r="S56" s="52"/>
      <c r="T56" s="52"/>
      <c r="U56" s="623"/>
      <c r="V56" s="52"/>
    </row>
    <row r="57" spans="1:22" ht="14.25" hidden="1" customHeight="1" x14ac:dyDescent="0.2">
      <c r="A57" s="50"/>
      <c r="B57" s="95"/>
      <c r="C57" s="95"/>
      <c r="D57" s="50"/>
      <c r="E57" s="50"/>
      <c r="F57" s="50"/>
      <c r="G57" s="51"/>
      <c r="H57" s="52"/>
      <c r="I57" s="52"/>
      <c r="J57" s="52"/>
      <c r="K57" s="52"/>
      <c r="L57" s="52"/>
      <c r="M57" s="52"/>
      <c r="N57" s="52"/>
      <c r="O57" s="52"/>
      <c r="P57" s="52"/>
      <c r="Q57" s="52"/>
      <c r="R57" s="52"/>
      <c r="S57" s="52"/>
      <c r="T57" s="52"/>
      <c r="U57" s="623"/>
      <c r="V57" s="52"/>
    </row>
    <row r="58" spans="1:22" ht="14.25" customHeight="1" x14ac:dyDescent="0.2">
      <c r="A58" s="267" t="s">
        <v>24</v>
      </c>
      <c r="B58" s="268"/>
      <c r="C58" s="269"/>
      <c r="D58" s="53">
        <f>SUM(D8:D57)</f>
        <v>43</v>
      </c>
      <c r="E58" s="53">
        <f>SUM(E8:E57)</f>
        <v>309</v>
      </c>
      <c r="F58" s="53"/>
      <c r="G58" s="148"/>
      <c r="H58" s="54">
        <f>SUM(H8:H57)</f>
        <v>8007.46</v>
      </c>
      <c r="I58" s="54">
        <f>SUM(I8:I57)</f>
        <v>1641.53</v>
      </c>
      <c r="J58" s="54">
        <f>SUM(J8:J57)</f>
        <v>9648.99</v>
      </c>
      <c r="K58" s="54">
        <f>SUM(K8:K57)</f>
        <v>1341.55</v>
      </c>
      <c r="L58" s="147"/>
      <c r="M58" s="147"/>
      <c r="N58" s="54">
        <f t="shared" ref="N58:V58" si="39">SUM(N8:N57)</f>
        <v>1032.96</v>
      </c>
      <c r="O58" s="54">
        <f t="shared" si="39"/>
        <v>60.77</v>
      </c>
      <c r="P58" s="54">
        <f t="shared" si="39"/>
        <v>0</v>
      </c>
      <c r="Q58" s="54">
        <f t="shared" si="39"/>
        <v>1641.53</v>
      </c>
      <c r="R58" s="54">
        <f t="shared" si="39"/>
        <v>1121.04</v>
      </c>
      <c r="S58" s="195">
        <f t="shared" si="39"/>
        <v>2762.5699999999997</v>
      </c>
      <c r="T58" s="54">
        <f t="shared" si="39"/>
        <v>3856.3</v>
      </c>
      <c r="U58" s="624">
        <f t="shared" si="39"/>
        <v>728.24</v>
      </c>
      <c r="V58" s="54">
        <f t="shared" si="39"/>
        <v>6520.93</v>
      </c>
    </row>
    <row r="59" spans="1:22" x14ac:dyDescent="0.2">
      <c r="A59" s="96"/>
      <c r="B59" s="97"/>
      <c r="C59" s="97"/>
      <c r="D59" s="97"/>
      <c r="E59" s="97"/>
      <c r="F59" s="97"/>
      <c r="G59" s="98"/>
      <c r="H59" s="98"/>
      <c r="I59" s="55"/>
      <c r="J59" s="55"/>
      <c r="K59" s="55"/>
      <c r="L59" s="55"/>
      <c r="M59" s="73"/>
      <c r="N59" s="55"/>
      <c r="O59" s="55"/>
      <c r="P59" s="55"/>
      <c r="Q59" s="55"/>
      <c r="R59" s="55"/>
      <c r="S59" s="97"/>
      <c r="T59" s="97"/>
      <c r="U59" s="97"/>
      <c r="V59" s="99"/>
    </row>
    <row r="60" spans="1:22" ht="12.75" customHeight="1" x14ac:dyDescent="0.2">
      <c r="A60" s="94" t="str">
        <f>""&amp;T1&amp;" "&amp;CONCATENATE(KONTROL!C1,"-",KONTROL!C2)&amp;" ayına ait Ek Ders Karşılığı Ücretli Öğretmenlere "&amp;SAYFA!G25&amp;" tahakkuk etmiştir."</f>
        <v>YEŞİLHİSAR MESLEKİ VE TEKNİK ANADOLU LİSESİ HAZİRAN-2021 ayına ait Ek Ders Karşılığı Ücretli Öğretmenlere //altıbinbeşyüzyirmi TL doksanüç Kuruş// tahakkuk etmiştir.</v>
      </c>
      <c r="B60" s="100"/>
      <c r="C60" s="100"/>
      <c r="D60" s="100"/>
      <c r="E60" s="100"/>
      <c r="F60" s="100"/>
      <c r="G60" s="100"/>
      <c r="H60" s="100"/>
      <c r="I60" s="100"/>
      <c r="J60" s="100"/>
      <c r="K60" s="100"/>
      <c r="L60" s="100"/>
      <c r="M60" s="100"/>
      <c r="N60" s="100"/>
      <c r="O60" s="100"/>
      <c r="P60" s="100"/>
      <c r="Q60" s="100"/>
      <c r="R60" s="100"/>
      <c r="S60" s="100"/>
      <c r="T60" s="100"/>
      <c r="U60" s="100"/>
      <c r="V60" s="101"/>
    </row>
    <row r="61" spans="1:22" x14ac:dyDescent="0.2">
      <c r="A61" s="102"/>
      <c r="B61" s="103"/>
      <c r="C61" s="103"/>
      <c r="D61" s="103"/>
      <c r="E61" s="103"/>
      <c r="F61" s="103"/>
      <c r="G61" s="104"/>
      <c r="H61" s="104"/>
      <c r="I61" s="92"/>
      <c r="J61" s="92"/>
      <c r="K61" s="92"/>
      <c r="L61" s="131"/>
      <c r="M61" s="93"/>
      <c r="N61" s="92"/>
      <c r="O61" s="92"/>
      <c r="P61" s="131"/>
      <c r="Q61" s="92"/>
      <c r="R61" s="92"/>
      <c r="S61" s="103"/>
      <c r="T61" s="103"/>
      <c r="U61" s="103"/>
      <c r="V61" s="105"/>
    </row>
    <row r="62" spans="1:22" x14ac:dyDescent="0.2">
      <c r="A62" s="102"/>
      <c r="B62" s="103"/>
      <c r="C62" s="103"/>
      <c r="D62" s="103"/>
      <c r="E62" s="103"/>
      <c r="F62" s="103"/>
      <c r="G62" s="103"/>
      <c r="H62" s="103"/>
      <c r="I62" s="103"/>
      <c r="J62" s="103"/>
      <c r="K62" s="103"/>
      <c r="L62" s="103"/>
      <c r="M62" s="103"/>
      <c r="N62" s="103"/>
      <c r="O62" s="103"/>
      <c r="P62" s="103"/>
      <c r="Q62" s="103"/>
      <c r="R62" s="103"/>
      <c r="S62" s="103"/>
      <c r="T62" s="103"/>
      <c r="U62" s="103"/>
      <c r="V62" s="105"/>
    </row>
    <row r="63" spans="1:22" ht="12.75" customHeight="1" x14ac:dyDescent="0.2">
      <c r="A63" s="102"/>
      <c r="E63" s="209"/>
      <c r="F63" s="209"/>
      <c r="G63" s="209"/>
      <c r="H63" s="209"/>
      <c r="I63" s="209"/>
      <c r="J63" s="209"/>
      <c r="K63" s="209"/>
      <c r="L63" s="209"/>
      <c r="M63" s="209"/>
      <c r="N63" s="209"/>
      <c r="O63" s="209"/>
      <c r="P63" s="209"/>
      <c r="Q63" s="209"/>
      <c r="R63" s="247" t="s">
        <v>287</v>
      </c>
      <c r="S63" s="247"/>
      <c r="T63" s="209"/>
      <c r="U63" s="209"/>
      <c r="V63" s="210"/>
    </row>
    <row r="64" spans="1:22" x14ac:dyDescent="0.2">
      <c r="A64" s="102"/>
      <c r="B64" s="103" t="s">
        <v>213</v>
      </c>
      <c r="C64" s="103"/>
      <c r="D64" s="100"/>
      <c r="E64" s="100"/>
      <c r="F64" s="100"/>
      <c r="G64" s="100"/>
      <c r="H64" s="103"/>
      <c r="I64" s="103"/>
      <c r="J64" s="103"/>
      <c r="K64" s="103"/>
      <c r="L64" s="103"/>
      <c r="M64" s="103"/>
      <c r="N64" s="103"/>
      <c r="O64" s="103"/>
      <c r="P64" s="103"/>
      <c r="Q64" s="247"/>
      <c r="R64" s="247"/>
      <c r="S64" s="247"/>
      <c r="T64" s="247"/>
      <c r="U64" s="130"/>
      <c r="V64" s="105"/>
    </row>
    <row r="65" spans="1:22" x14ac:dyDescent="0.2">
      <c r="A65" s="102"/>
      <c r="B65" s="103" t="s">
        <v>10</v>
      </c>
      <c r="C65" s="246" t="s">
        <v>280</v>
      </c>
      <c r="D65" s="246"/>
      <c r="E65" s="246"/>
      <c r="F65" s="221"/>
      <c r="G65" s="100"/>
      <c r="H65" s="103"/>
      <c r="I65" s="103"/>
      <c r="J65" s="103"/>
      <c r="K65" s="103"/>
      <c r="L65" s="103"/>
      <c r="M65" s="103"/>
      <c r="N65" s="103"/>
      <c r="O65" s="103"/>
      <c r="P65" s="103"/>
      <c r="Q65" s="248" t="s">
        <v>273</v>
      </c>
      <c r="R65" s="248"/>
      <c r="S65" s="248"/>
      <c r="T65" s="248"/>
      <c r="U65" s="132"/>
      <c r="V65" s="105"/>
    </row>
    <row r="66" spans="1:22" x14ac:dyDescent="0.2">
      <c r="A66" s="102"/>
      <c r="B66" s="103" t="s">
        <v>212</v>
      </c>
      <c r="C66" s="246" t="s">
        <v>274</v>
      </c>
      <c r="D66" s="246"/>
      <c r="E66" s="246"/>
      <c r="F66" s="221"/>
      <c r="G66" s="100"/>
      <c r="H66" s="103"/>
      <c r="I66" s="103"/>
      <c r="J66" s="103"/>
      <c r="K66" s="103"/>
      <c r="L66" s="103"/>
      <c r="M66" s="103"/>
      <c r="N66" s="103"/>
      <c r="O66" s="103"/>
      <c r="P66" s="103"/>
      <c r="Q66" s="248" t="s">
        <v>267</v>
      </c>
      <c r="R66" s="248"/>
      <c r="S66" s="248"/>
      <c r="T66" s="248"/>
      <c r="U66" s="132"/>
      <c r="V66" s="105"/>
    </row>
    <row r="67" spans="1:22" ht="30" customHeight="1" x14ac:dyDescent="0.2">
      <c r="A67" s="102"/>
      <c r="B67" s="103" t="s">
        <v>11</v>
      </c>
      <c r="C67" s="103"/>
      <c r="D67" s="103"/>
      <c r="E67" s="103"/>
      <c r="F67" s="103"/>
      <c r="G67" s="92"/>
      <c r="H67" s="103"/>
      <c r="I67" s="103"/>
      <c r="J67" s="103"/>
      <c r="K67" s="103"/>
      <c r="L67" s="103"/>
      <c r="M67" s="103"/>
      <c r="N67" s="103"/>
      <c r="O67" s="103"/>
      <c r="P67" s="103"/>
      <c r="Q67" s="103"/>
      <c r="R67" s="246"/>
      <c r="S67" s="246"/>
      <c r="T67" s="103"/>
      <c r="U67" s="103"/>
      <c r="V67" s="105"/>
    </row>
    <row r="68" spans="1:22" x14ac:dyDescent="0.2">
      <c r="A68" s="106"/>
      <c r="B68" s="107"/>
      <c r="C68" s="107"/>
      <c r="D68" s="107"/>
      <c r="E68" s="107"/>
      <c r="F68" s="107"/>
      <c r="G68" s="107"/>
      <c r="H68" s="107"/>
      <c r="I68" s="107"/>
      <c r="J68" s="107"/>
      <c r="K68" s="107"/>
      <c r="L68" s="107"/>
      <c r="M68" s="107"/>
      <c r="N68" s="107"/>
      <c r="O68" s="107"/>
      <c r="P68" s="107"/>
      <c r="Q68" s="107"/>
      <c r="R68" s="107"/>
      <c r="S68" s="107"/>
      <c r="T68" s="107"/>
      <c r="U68" s="107"/>
      <c r="V68" s="108"/>
    </row>
  </sheetData>
  <mergeCells count="43">
    <mergeCell ref="R63:S63"/>
    <mergeCell ref="A58:C58"/>
    <mergeCell ref="A4:A7"/>
    <mergeCell ref="B4:B7"/>
    <mergeCell ref="D2:E2"/>
    <mergeCell ref="D3:E3"/>
    <mergeCell ref="F4:F7"/>
    <mergeCell ref="T3:V3"/>
    <mergeCell ref="R1:S2"/>
    <mergeCell ref="N1:Q1"/>
    <mergeCell ref="T1:V2"/>
    <mergeCell ref="D1:E1"/>
    <mergeCell ref="O3:Q3"/>
    <mergeCell ref="R3:S3"/>
    <mergeCell ref="V4:V7"/>
    <mergeCell ref="K4:K7"/>
    <mergeCell ref="N4:N7"/>
    <mergeCell ref="O4:O7"/>
    <mergeCell ref="Q4:Q7"/>
    <mergeCell ref="S4:S7"/>
    <mergeCell ref="R4:R7"/>
    <mergeCell ref="U4:U7"/>
    <mergeCell ref="L4:L7"/>
    <mergeCell ref="T4:T7"/>
    <mergeCell ref="R67:S67"/>
    <mergeCell ref="Q64:T64"/>
    <mergeCell ref="Q65:T65"/>
    <mergeCell ref="Q66:T66"/>
    <mergeCell ref="C65:E65"/>
    <mergeCell ref="C66:E66"/>
    <mergeCell ref="A1:C1"/>
    <mergeCell ref="D4:D7"/>
    <mergeCell ref="E4:E7"/>
    <mergeCell ref="G2:Q2"/>
    <mergeCell ref="J4:J7"/>
    <mergeCell ref="H4:H7"/>
    <mergeCell ref="I4:I7"/>
    <mergeCell ref="M4:M7"/>
    <mergeCell ref="A2:C2"/>
    <mergeCell ref="A3:C3"/>
    <mergeCell ref="C4:C7"/>
    <mergeCell ref="G4:G7"/>
    <mergeCell ref="P4:P7"/>
  </mergeCells>
  <phoneticPr fontId="0" type="noConversion"/>
  <printOptions horizontalCentered="1"/>
  <pageMargins left="0.25" right="0.25" top="0.75" bottom="0.75" header="0.3" footer="0.3"/>
  <pageSetup paperSize="9" scale="85"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08" t="s">
        <v>145</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row>
    <row r="2" spans="1:38" ht="13.5" customHeight="1" x14ac:dyDescent="0.2"/>
    <row r="3" spans="1:38" ht="12.75" customHeight="1" x14ac:dyDescent="0.2">
      <c r="A3" s="313" t="s">
        <v>146</v>
      </c>
      <c r="B3" s="314"/>
      <c r="C3" s="314"/>
      <c r="D3" s="315"/>
      <c r="E3" s="295"/>
      <c r="F3" s="295"/>
      <c r="G3" s="295"/>
      <c r="H3" s="295"/>
      <c r="I3" s="295"/>
      <c r="J3" s="295"/>
      <c r="K3" s="295" t="s">
        <v>194</v>
      </c>
      <c r="L3" s="295"/>
      <c r="M3" s="295"/>
      <c r="N3" s="295"/>
      <c r="O3" s="294" t="s">
        <v>1</v>
      </c>
      <c r="P3" s="294"/>
      <c r="Q3" s="294"/>
      <c r="R3" s="308"/>
      <c r="S3" s="308"/>
      <c r="T3" s="308"/>
      <c r="U3" s="308"/>
      <c r="V3" s="409" t="s">
        <v>35</v>
      </c>
      <c r="W3" s="410"/>
      <c r="X3" s="411"/>
      <c r="Y3" s="48"/>
      <c r="Z3" s="49"/>
      <c r="AA3" s="49"/>
      <c r="AB3" s="49"/>
      <c r="AC3" s="49"/>
      <c r="AD3" s="49"/>
      <c r="AE3" s="316" t="s">
        <v>244</v>
      </c>
      <c r="AF3" s="316"/>
      <c r="AG3" s="316"/>
      <c r="AH3" s="316"/>
      <c r="AI3" s="316"/>
      <c r="AJ3" s="316"/>
      <c r="AK3" s="316"/>
      <c r="AL3" s="317"/>
    </row>
    <row r="4" spans="1:38" ht="12.75" customHeight="1" x14ac:dyDescent="0.2">
      <c r="A4" s="313" t="s">
        <v>147</v>
      </c>
      <c r="B4" s="314"/>
      <c r="C4" s="314"/>
      <c r="D4" s="315"/>
      <c r="E4" s="295"/>
      <c r="F4" s="295"/>
      <c r="G4" s="295"/>
      <c r="H4" s="295"/>
      <c r="I4" s="295"/>
      <c r="J4" s="295"/>
      <c r="K4" s="295"/>
      <c r="L4" s="295"/>
      <c r="M4" s="295"/>
      <c r="N4" s="295"/>
      <c r="O4" s="294" t="s">
        <v>195</v>
      </c>
      <c r="P4" s="294"/>
      <c r="Q4" s="294"/>
      <c r="R4" s="308"/>
      <c r="S4" s="308"/>
      <c r="T4" s="308"/>
      <c r="U4" s="308"/>
      <c r="V4" s="412"/>
      <c r="W4" s="413"/>
      <c r="X4" s="414"/>
      <c r="Y4" s="318" t="s">
        <v>36</v>
      </c>
      <c r="Z4" s="318"/>
      <c r="AA4" s="318"/>
      <c r="AB4" s="318"/>
      <c r="AC4" s="318"/>
      <c r="AD4" s="318"/>
      <c r="AE4" s="319"/>
      <c r="AF4" s="320"/>
      <c r="AG4" s="320"/>
      <c r="AH4" s="320"/>
      <c r="AI4" s="320"/>
      <c r="AJ4" s="320"/>
      <c r="AK4" s="320"/>
      <c r="AL4" s="321"/>
    </row>
    <row r="5" spans="1:38" ht="12.75" customHeight="1" x14ac:dyDescent="0.2">
      <c r="A5" s="297" t="s">
        <v>37</v>
      </c>
      <c r="B5" s="303"/>
      <c r="C5" s="303"/>
      <c r="D5" s="298"/>
      <c r="E5" s="7">
        <v>1</v>
      </c>
      <c r="F5" s="7">
        <v>2</v>
      </c>
      <c r="G5" s="7">
        <v>3</v>
      </c>
      <c r="H5" s="7">
        <v>4</v>
      </c>
      <c r="I5" s="295">
        <v>5</v>
      </c>
      <c r="J5" s="295"/>
      <c r="K5" s="295" t="s">
        <v>38</v>
      </c>
      <c r="L5" s="295"/>
      <c r="M5" s="295"/>
      <c r="N5" s="295"/>
      <c r="O5" s="294" t="s">
        <v>1</v>
      </c>
      <c r="P5" s="294"/>
      <c r="Q5" s="294"/>
      <c r="R5" s="308"/>
      <c r="S5" s="308"/>
      <c r="T5" s="308"/>
      <c r="U5" s="308"/>
      <c r="V5" s="412"/>
      <c r="W5" s="413"/>
      <c r="X5" s="414"/>
      <c r="Y5" s="418" t="s">
        <v>39</v>
      </c>
      <c r="Z5" s="419"/>
      <c r="AA5" s="419"/>
      <c r="AB5" s="419"/>
      <c r="AC5" s="419"/>
      <c r="AD5" s="420"/>
      <c r="AE5" s="319"/>
      <c r="AF5" s="320"/>
      <c r="AG5" s="320"/>
      <c r="AH5" s="320"/>
      <c r="AI5" s="320"/>
      <c r="AJ5" s="320"/>
      <c r="AK5" s="320"/>
      <c r="AL5" s="321"/>
    </row>
    <row r="6" spans="1:38" x14ac:dyDescent="0.2">
      <c r="A6" s="299"/>
      <c r="B6" s="304"/>
      <c r="C6" s="304"/>
      <c r="D6" s="300"/>
      <c r="E6" s="7">
        <v>13</v>
      </c>
      <c r="F6" s="7">
        <v>1</v>
      </c>
      <c r="G6" s="7">
        <v>31</v>
      </c>
      <c r="H6" s="7">
        <v>62</v>
      </c>
      <c r="I6" s="295">
        <v>285</v>
      </c>
      <c r="J6" s="295"/>
      <c r="K6" s="295"/>
      <c r="L6" s="295"/>
      <c r="M6" s="295"/>
      <c r="N6" s="295"/>
      <c r="O6" s="294" t="s">
        <v>195</v>
      </c>
      <c r="P6" s="294"/>
      <c r="Q6" s="294"/>
      <c r="R6" s="308"/>
      <c r="S6" s="308"/>
      <c r="T6" s="308"/>
      <c r="U6" s="308"/>
      <c r="V6" s="412"/>
      <c r="W6" s="413"/>
      <c r="X6" s="414"/>
      <c r="Y6" s="418" t="s">
        <v>40</v>
      </c>
      <c r="Z6" s="419"/>
      <c r="AA6" s="419"/>
      <c r="AB6" s="419"/>
      <c r="AC6" s="419"/>
      <c r="AD6" s="420"/>
      <c r="AE6" s="421"/>
      <c r="AF6" s="422"/>
      <c r="AG6" s="422"/>
      <c r="AH6" s="422"/>
      <c r="AI6" s="422"/>
      <c r="AJ6" s="422"/>
      <c r="AK6" s="422"/>
      <c r="AL6" s="423"/>
    </row>
    <row r="7" spans="1:38" x14ac:dyDescent="0.2">
      <c r="A7" s="418" t="s">
        <v>41</v>
      </c>
      <c r="B7" s="419"/>
      <c r="C7" s="419"/>
      <c r="D7" s="420"/>
      <c r="E7" s="319" t="s">
        <v>168</v>
      </c>
      <c r="F7" s="320"/>
      <c r="G7" s="320"/>
      <c r="H7" s="320"/>
      <c r="I7" s="320"/>
      <c r="J7" s="320"/>
      <c r="K7" s="320"/>
      <c r="L7" s="320"/>
      <c r="M7" s="320"/>
      <c r="N7" s="320"/>
      <c r="O7" s="320"/>
      <c r="P7" s="320"/>
      <c r="Q7" s="320"/>
      <c r="R7" s="320"/>
      <c r="S7" s="320"/>
      <c r="T7" s="320"/>
      <c r="U7" s="320"/>
      <c r="V7" s="412"/>
      <c r="W7" s="413"/>
      <c r="X7" s="414"/>
      <c r="Y7" s="418" t="s">
        <v>42</v>
      </c>
      <c r="Z7" s="419"/>
      <c r="AA7" s="419"/>
      <c r="AB7" s="419"/>
      <c r="AC7" s="419"/>
      <c r="AD7" s="420"/>
      <c r="AE7" s="319"/>
      <c r="AF7" s="320"/>
      <c r="AG7" s="320"/>
      <c r="AH7" s="320"/>
      <c r="AI7" s="320"/>
      <c r="AJ7" s="320"/>
      <c r="AK7" s="320"/>
      <c r="AL7" s="321"/>
    </row>
    <row r="8" spans="1:38" x14ac:dyDescent="0.2">
      <c r="A8" s="418" t="s">
        <v>43</v>
      </c>
      <c r="B8" s="419"/>
      <c r="C8" s="419"/>
      <c r="D8" s="420"/>
      <c r="E8" s="165" t="s">
        <v>252</v>
      </c>
      <c r="F8" s="166"/>
      <c r="G8" s="166"/>
      <c r="H8" s="166"/>
      <c r="I8" s="166"/>
      <c r="J8" s="166"/>
      <c r="K8" s="166"/>
      <c r="L8" s="166"/>
      <c r="M8" s="166"/>
      <c r="N8" s="166"/>
      <c r="O8" s="166"/>
      <c r="P8" s="166"/>
      <c r="Q8" s="166"/>
      <c r="R8" s="166"/>
      <c r="S8" s="166"/>
      <c r="T8" s="166"/>
      <c r="U8" s="166"/>
      <c r="V8" s="415"/>
      <c r="W8" s="416"/>
      <c r="X8" s="417"/>
      <c r="Y8" s="418" t="s">
        <v>44</v>
      </c>
      <c r="Z8" s="419"/>
      <c r="AA8" s="419"/>
      <c r="AB8" s="419"/>
      <c r="AC8" s="419"/>
      <c r="AD8" s="420"/>
      <c r="AE8" s="319"/>
      <c r="AF8" s="320"/>
      <c r="AG8" s="320"/>
      <c r="AH8" s="320"/>
      <c r="AI8" s="320"/>
      <c r="AJ8" s="320"/>
      <c r="AK8" s="320"/>
      <c r="AL8" s="321"/>
    </row>
    <row r="9" spans="1:38" ht="13.5" customHeight="1" x14ac:dyDescent="0.2">
      <c r="A9" s="335" t="s">
        <v>0</v>
      </c>
      <c r="B9" s="336"/>
      <c r="C9" s="336"/>
      <c r="D9" s="337"/>
      <c r="E9" s="295" t="s">
        <v>45</v>
      </c>
      <c r="F9" s="295"/>
      <c r="G9" s="295"/>
      <c r="H9" s="295"/>
      <c r="I9" s="296" t="s">
        <v>46</v>
      </c>
      <c r="J9" s="296"/>
      <c r="K9" s="296"/>
      <c r="L9" s="296"/>
      <c r="M9" s="297" t="s">
        <v>47</v>
      </c>
      <c r="N9" s="298"/>
      <c r="O9" s="297" t="s">
        <v>148</v>
      </c>
      <c r="P9" s="303"/>
      <c r="Q9" s="303"/>
      <c r="R9" s="298"/>
      <c r="S9" s="301" t="s">
        <v>48</v>
      </c>
      <c r="T9" s="328"/>
      <c r="U9" s="328"/>
      <c r="V9" s="328"/>
      <c r="W9" s="328"/>
      <c r="X9" s="328"/>
      <c r="Y9" s="328"/>
      <c r="Z9" s="328"/>
      <c r="AA9" s="328"/>
      <c r="AB9" s="328"/>
      <c r="AC9" s="328"/>
      <c r="AD9" s="302"/>
      <c r="AE9" s="329" t="s">
        <v>49</v>
      </c>
      <c r="AF9" s="330"/>
      <c r="AG9" s="330"/>
      <c r="AH9" s="330"/>
      <c r="AI9" s="330"/>
      <c r="AJ9" s="330"/>
      <c r="AK9" s="330"/>
      <c r="AL9" s="331"/>
    </row>
    <row r="10" spans="1:38" ht="9.9499999999999993" customHeight="1" x14ac:dyDescent="0.2">
      <c r="A10" s="338"/>
      <c r="B10" s="339"/>
      <c r="C10" s="339"/>
      <c r="D10" s="340"/>
      <c r="E10" s="295"/>
      <c r="F10" s="295"/>
      <c r="G10" s="295"/>
      <c r="H10" s="295"/>
      <c r="I10" s="296"/>
      <c r="J10" s="296"/>
      <c r="K10" s="296"/>
      <c r="L10" s="296"/>
      <c r="M10" s="299"/>
      <c r="N10" s="300"/>
      <c r="O10" s="299"/>
      <c r="P10" s="304"/>
      <c r="Q10" s="304"/>
      <c r="R10" s="300"/>
      <c r="S10" s="295" t="s">
        <v>50</v>
      </c>
      <c r="T10" s="295"/>
      <c r="U10" s="295"/>
      <c r="V10" s="295"/>
      <c r="W10" s="295"/>
      <c r="X10" s="295"/>
      <c r="Y10" s="295" t="s">
        <v>51</v>
      </c>
      <c r="Z10" s="295"/>
      <c r="AA10" s="295"/>
      <c r="AB10" s="295"/>
      <c r="AC10" s="295"/>
      <c r="AD10" s="295"/>
      <c r="AE10" s="332"/>
      <c r="AF10" s="333"/>
      <c r="AG10" s="333"/>
      <c r="AH10" s="333"/>
      <c r="AI10" s="333"/>
      <c r="AJ10" s="333"/>
      <c r="AK10" s="333"/>
      <c r="AL10" s="334"/>
    </row>
    <row r="11" spans="1:38" ht="17.25" customHeight="1" x14ac:dyDescent="0.2">
      <c r="A11" s="341"/>
      <c r="B11" s="342"/>
      <c r="C11" s="342"/>
      <c r="D11" s="343"/>
      <c r="E11" s="7">
        <v>1</v>
      </c>
      <c r="F11" s="7">
        <v>2</v>
      </c>
      <c r="G11" s="7">
        <v>3</v>
      </c>
      <c r="H11" s="7">
        <v>4</v>
      </c>
      <c r="I11" s="7">
        <v>1</v>
      </c>
      <c r="J11" s="7">
        <v>2</v>
      </c>
      <c r="K11" s="7">
        <v>3</v>
      </c>
      <c r="L11" s="7">
        <v>4</v>
      </c>
      <c r="M11" s="301">
        <v>1</v>
      </c>
      <c r="N11" s="302"/>
      <c r="O11" s="7">
        <v>1</v>
      </c>
      <c r="P11" s="7">
        <v>2</v>
      </c>
      <c r="Q11" s="7">
        <v>3</v>
      </c>
      <c r="R11" s="7">
        <v>4</v>
      </c>
      <c r="S11" s="295"/>
      <c r="T11" s="295"/>
      <c r="U11" s="295"/>
      <c r="V11" s="295"/>
      <c r="W11" s="295"/>
      <c r="X11" s="295"/>
      <c r="Y11" s="295"/>
      <c r="Z11" s="295"/>
      <c r="AA11" s="295"/>
      <c r="AB11" s="295"/>
      <c r="AC11" s="295"/>
      <c r="AD11" s="295"/>
      <c r="AE11" s="276"/>
      <c r="AF11" s="277"/>
      <c r="AG11" s="277"/>
      <c r="AH11" s="277"/>
      <c r="AI11" s="277"/>
      <c r="AJ11" s="277"/>
      <c r="AK11" s="277"/>
      <c r="AL11" s="278"/>
    </row>
    <row r="12" spans="1:38" ht="12.75" customHeight="1" x14ac:dyDescent="0.2">
      <c r="A12" s="276">
        <v>630</v>
      </c>
      <c r="B12" s="277"/>
      <c r="C12" s="277"/>
      <c r="D12" s="278"/>
      <c r="E12" s="9">
        <v>13</v>
      </c>
      <c r="F12" s="9">
        <v>1</v>
      </c>
      <c r="G12" s="9">
        <v>31</v>
      </c>
      <c r="H12" s="9">
        <v>62</v>
      </c>
      <c r="I12" s="9">
        <v>9</v>
      </c>
      <c r="J12" s="9">
        <v>1</v>
      </c>
      <c r="K12" s="9">
        <v>2</v>
      </c>
      <c r="L12" s="9">
        <v>0</v>
      </c>
      <c r="M12" s="279">
        <v>1</v>
      </c>
      <c r="N12" s="279"/>
      <c r="O12" s="10" t="s">
        <v>161</v>
      </c>
      <c r="P12" s="10" t="s">
        <v>166</v>
      </c>
      <c r="Q12" s="10" t="s">
        <v>161</v>
      </c>
      <c r="R12" s="10" t="s">
        <v>215</v>
      </c>
      <c r="S12" s="280">
        <f>BORDRO!H58</f>
        <v>8007.46</v>
      </c>
      <c r="T12" s="281"/>
      <c r="U12" s="281"/>
      <c r="V12" s="281"/>
      <c r="W12" s="281"/>
      <c r="X12" s="282"/>
      <c r="Y12" s="280"/>
      <c r="Z12" s="281"/>
      <c r="AA12" s="281"/>
      <c r="AB12" s="281"/>
      <c r="AC12" s="281"/>
      <c r="AD12" s="282"/>
      <c r="AE12" s="283" t="s">
        <v>216</v>
      </c>
      <c r="AF12" s="284"/>
      <c r="AG12" s="284"/>
      <c r="AH12" s="284"/>
      <c r="AI12" s="284"/>
      <c r="AJ12" s="284"/>
      <c r="AK12" s="284"/>
      <c r="AL12" s="285"/>
    </row>
    <row r="13" spans="1:38" ht="12.75" customHeight="1" x14ac:dyDescent="0.2">
      <c r="A13" s="276">
        <v>630</v>
      </c>
      <c r="B13" s="277"/>
      <c r="C13" s="277"/>
      <c r="D13" s="278"/>
      <c r="E13" s="9"/>
      <c r="F13" s="9"/>
      <c r="G13" s="9"/>
      <c r="H13" s="9"/>
      <c r="I13" s="9"/>
      <c r="J13" s="9"/>
      <c r="K13" s="9"/>
      <c r="L13" s="9"/>
      <c r="M13" s="279"/>
      <c r="N13" s="279"/>
      <c r="O13" s="10" t="s">
        <v>163</v>
      </c>
      <c r="P13" s="10" t="s">
        <v>166</v>
      </c>
      <c r="Q13" s="10" t="s">
        <v>207</v>
      </c>
      <c r="R13" s="10" t="s">
        <v>161</v>
      </c>
      <c r="S13" s="280">
        <f>BORDRO!I58</f>
        <v>1641.53</v>
      </c>
      <c r="T13" s="281"/>
      <c r="U13" s="281"/>
      <c r="V13" s="281"/>
      <c r="W13" s="281"/>
      <c r="X13" s="282"/>
      <c r="Y13" s="280"/>
      <c r="Z13" s="281"/>
      <c r="AA13" s="281"/>
      <c r="AB13" s="281"/>
      <c r="AC13" s="281"/>
      <c r="AD13" s="282"/>
      <c r="AE13" s="283" t="s">
        <v>165</v>
      </c>
      <c r="AF13" s="284"/>
      <c r="AG13" s="284"/>
      <c r="AH13" s="284"/>
      <c r="AI13" s="284"/>
      <c r="AJ13" s="284"/>
      <c r="AK13" s="284"/>
      <c r="AL13" s="285"/>
    </row>
    <row r="14" spans="1:38" ht="12.75" customHeight="1" x14ac:dyDescent="0.2">
      <c r="A14" s="276">
        <v>630</v>
      </c>
      <c r="B14" s="277"/>
      <c r="C14" s="277"/>
      <c r="D14" s="278"/>
      <c r="E14" s="9"/>
      <c r="F14" s="9"/>
      <c r="G14" s="9"/>
      <c r="H14" s="9"/>
      <c r="I14" s="9"/>
      <c r="J14" s="9"/>
      <c r="K14" s="9"/>
      <c r="L14" s="9"/>
      <c r="M14" s="279"/>
      <c r="N14" s="279"/>
      <c r="O14" s="10" t="s">
        <v>197</v>
      </c>
      <c r="P14" s="10" t="s">
        <v>161</v>
      </c>
      <c r="Q14" s="10" t="s">
        <v>161</v>
      </c>
      <c r="R14" s="10" t="s">
        <v>78</v>
      </c>
      <c r="S14" s="280">
        <f>BORDRO!U58</f>
        <v>728.24</v>
      </c>
      <c r="T14" s="281"/>
      <c r="U14" s="281"/>
      <c r="V14" s="281"/>
      <c r="W14" s="281"/>
      <c r="X14" s="282"/>
      <c r="Y14" s="280"/>
      <c r="Z14" s="281"/>
      <c r="AA14" s="281"/>
      <c r="AB14" s="281"/>
      <c r="AC14" s="281"/>
      <c r="AD14" s="282"/>
      <c r="AE14" s="283" t="s">
        <v>198</v>
      </c>
      <c r="AF14" s="284"/>
      <c r="AG14" s="284"/>
      <c r="AH14" s="284"/>
      <c r="AI14" s="284"/>
      <c r="AJ14" s="284"/>
      <c r="AK14" s="284"/>
      <c r="AL14" s="285"/>
    </row>
    <row r="15" spans="1:38" ht="12.75" customHeight="1" x14ac:dyDescent="0.2">
      <c r="A15" s="276">
        <v>600</v>
      </c>
      <c r="B15" s="277"/>
      <c r="C15" s="277"/>
      <c r="D15" s="278"/>
      <c r="E15" s="9"/>
      <c r="F15" s="9"/>
      <c r="G15" s="9"/>
      <c r="H15" s="9"/>
      <c r="I15" s="9"/>
      <c r="J15" s="9"/>
      <c r="K15" s="9"/>
      <c r="L15" s="9"/>
      <c r="M15" s="279"/>
      <c r="N15" s="279"/>
      <c r="O15" s="10" t="s">
        <v>161</v>
      </c>
      <c r="P15" s="10" t="s">
        <v>161</v>
      </c>
      <c r="Q15" s="10" t="s">
        <v>161</v>
      </c>
      <c r="R15" s="10" t="s">
        <v>164</v>
      </c>
      <c r="S15" s="280"/>
      <c r="T15" s="281"/>
      <c r="U15" s="281"/>
      <c r="V15" s="281"/>
      <c r="W15" s="281"/>
      <c r="X15" s="282"/>
      <c r="Y15" s="280">
        <f>BORDRO!N58</f>
        <v>1032.96</v>
      </c>
      <c r="Z15" s="281"/>
      <c r="AA15" s="281"/>
      <c r="AB15" s="281"/>
      <c r="AC15" s="281"/>
      <c r="AD15" s="282"/>
      <c r="AE15" s="283" t="s">
        <v>64</v>
      </c>
      <c r="AF15" s="284"/>
      <c r="AG15" s="284"/>
      <c r="AH15" s="284"/>
      <c r="AI15" s="284"/>
      <c r="AJ15" s="284"/>
      <c r="AK15" s="284"/>
      <c r="AL15" s="285"/>
    </row>
    <row r="16" spans="1:38" ht="12.75" customHeight="1" x14ac:dyDescent="0.2">
      <c r="A16" s="276">
        <v>600</v>
      </c>
      <c r="B16" s="277"/>
      <c r="C16" s="277"/>
      <c r="D16" s="278"/>
      <c r="E16" s="9"/>
      <c r="F16" s="9"/>
      <c r="G16" s="9"/>
      <c r="H16" s="9"/>
      <c r="I16" s="9"/>
      <c r="J16" s="9"/>
      <c r="K16" s="9"/>
      <c r="L16" s="9"/>
      <c r="M16" s="279"/>
      <c r="N16" s="279"/>
      <c r="O16" s="10" t="s">
        <v>161</v>
      </c>
      <c r="P16" s="10" t="s">
        <v>162</v>
      </c>
      <c r="Q16" s="10" t="s">
        <v>161</v>
      </c>
      <c r="R16" s="10" t="s">
        <v>161</v>
      </c>
      <c r="S16" s="280"/>
      <c r="T16" s="281"/>
      <c r="U16" s="281"/>
      <c r="V16" s="281"/>
      <c r="W16" s="281"/>
      <c r="X16" s="282"/>
      <c r="Y16" s="280">
        <f>BORDRO!O58</f>
        <v>60.77</v>
      </c>
      <c r="Z16" s="281"/>
      <c r="AA16" s="281"/>
      <c r="AB16" s="281"/>
      <c r="AC16" s="281"/>
      <c r="AD16" s="282"/>
      <c r="AE16" s="283" t="s">
        <v>65</v>
      </c>
      <c r="AF16" s="284"/>
      <c r="AG16" s="284"/>
      <c r="AH16" s="284"/>
      <c r="AI16" s="284"/>
      <c r="AJ16" s="284"/>
      <c r="AK16" s="284"/>
      <c r="AL16" s="285"/>
    </row>
    <row r="17" spans="1:42" ht="12.75" customHeight="1" x14ac:dyDescent="0.2">
      <c r="A17" s="276">
        <v>333</v>
      </c>
      <c r="B17" s="277"/>
      <c r="C17" s="277"/>
      <c r="D17" s="278"/>
      <c r="E17" s="133"/>
      <c r="F17" s="133"/>
      <c r="G17" s="133"/>
      <c r="H17" s="133"/>
      <c r="I17" s="133"/>
      <c r="J17" s="133"/>
      <c r="K17" s="133"/>
      <c r="L17" s="133"/>
      <c r="M17" s="279"/>
      <c r="N17" s="279"/>
      <c r="O17" s="10" t="s">
        <v>164</v>
      </c>
      <c r="P17" s="10" t="s">
        <v>161</v>
      </c>
      <c r="Q17" s="10"/>
      <c r="R17" s="10"/>
      <c r="S17" s="280"/>
      <c r="T17" s="281"/>
      <c r="U17" s="281"/>
      <c r="V17" s="281"/>
      <c r="W17" s="281"/>
      <c r="X17" s="282"/>
      <c r="Y17" s="280">
        <f>BORDRO!P58</f>
        <v>0</v>
      </c>
      <c r="Z17" s="281"/>
      <c r="AA17" s="281"/>
      <c r="AB17" s="281"/>
      <c r="AC17" s="281"/>
      <c r="AD17" s="282"/>
      <c r="AE17" s="283" t="s">
        <v>243</v>
      </c>
      <c r="AF17" s="284"/>
      <c r="AG17" s="284"/>
      <c r="AH17" s="284"/>
      <c r="AI17" s="284"/>
      <c r="AJ17" s="284"/>
      <c r="AK17" s="284"/>
      <c r="AL17" s="285"/>
    </row>
    <row r="18" spans="1:42" ht="12.75" customHeight="1" x14ac:dyDescent="0.2">
      <c r="A18" s="276">
        <v>361</v>
      </c>
      <c r="B18" s="277"/>
      <c r="C18" s="277"/>
      <c r="D18" s="278"/>
      <c r="E18" s="91"/>
      <c r="F18" s="91"/>
      <c r="G18" s="91"/>
      <c r="H18" s="91"/>
      <c r="I18" s="91"/>
      <c r="J18" s="91"/>
      <c r="K18" s="91"/>
      <c r="L18" s="91"/>
      <c r="M18" s="279"/>
      <c r="N18" s="279"/>
      <c r="O18" s="10" t="s">
        <v>209</v>
      </c>
      <c r="P18" s="10" t="s">
        <v>161</v>
      </c>
      <c r="Q18" s="10" t="s">
        <v>163</v>
      </c>
      <c r="R18" s="10" t="s">
        <v>161</v>
      </c>
      <c r="S18" s="280"/>
      <c r="T18" s="281"/>
      <c r="U18" s="281"/>
      <c r="V18" s="281"/>
      <c r="W18" s="281"/>
      <c r="X18" s="282"/>
      <c r="Y18" s="344">
        <f>ROUND(PRİMVEHİZBEL!X18*11/100,2)</f>
        <v>880.82</v>
      </c>
      <c r="Z18" s="345"/>
      <c r="AA18" s="345"/>
      <c r="AB18" s="345"/>
      <c r="AC18" s="345"/>
      <c r="AD18" s="346"/>
      <c r="AE18" s="443" t="s">
        <v>228</v>
      </c>
      <c r="AF18" s="444"/>
      <c r="AG18" s="444"/>
      <c r="AH18" s="444"/>
      <c r="AI18" s="444"/>
      <c r="AJ18" s="444"/>
      <c r="AK18" s="444"/>
      <c r="AL18" s="445"/>
      <c r="AM18" s="286">
        <f>Y18+Y19</f>
        <v>1601.49</v>
      </c>
      <c r="AN18" s="287"/>
      <c r="AO18" s="287"/>
      <c r="AP18" s="287"/>
    </row>
    <row r="19" spans="1:42" ht="12.75" customHeight="1" x14ac:dyDescent="0.2">
      <c r="A19" s="276">
        <v>361</v>
      </c>
      <c r="B19" s="277"/>
      <c r="C19" s="277"/>
      <c r="D19" s="278"/>
      <c r="E19" s="91"/>
      <c r="F19" s="91"/>
      <c r="G19" s="91"/>
      <c r="H19" s="91"/>
      <c r="I19" s="91"/>
      <c r="J19" s="91"/>
      <c r="K19" s="91"/>
      <c r="L19" s="91"/>
      <c r="M19" s="279"/>
      <c r="N19" s="279"/>
      <c r="O19" s="10" t="s">
        <v>209</v>
      </c>
      <c r="P19" s="10" t="s">
        <v>161</v>
      </c>
      <c r="Q19" s="10" t="s">
        <v>161</v>
      </c>
      <c r="R19" s="10" t="s">
        <v>161</v>
      </c>
      <c r="S19" s="280"/>
      <c r="T19" s="281"/>
      <c r="U19" s="281"/>
      <c r="V19" s="281"/>
      <c r="W19" s="281"/>
      <c r="X19" s="282"/>
      <c r="Y19" s="344">
        <f>PRİMVEHİZBEL!AK19-'ÖDEME EMRİ'!Y18:AD18</f>
        <v>720.67</v>
      </c>
      <c r="Z19" s="345"/>
      <c r="AA19" s="345"/>
      <c r="AB19" s="345"/>
      <c r="AC19" s="345"/>
      <c r="AD19" s="346"/>
      <c r="AE19" s="443" t="s">
        <v>229</v>
      </c>
      <c r="AF19" s="444"/>
      <c r="AG19" s="444"/>
      <c r="AH19" s="444"/>
      <c r="AI19" s="444"/>
      <c r="AJ19" s="444"/>
      <c r="AK19" s="444"/>
      <c r="AL19" s="445"/>
      <c r="AM19" s="288"/>
      <c r="AN19" s="287"/>
      <c r="AO19" s="287"/>
      <c r="AP19" s="287"/>
    </row>
    <row r="20" spans="1:42" ht="12.75" customHeight="1" x14ac:dyDescent="0.2">
      <c r="A20" s="276">
        <v>361</v>
      </c>
      <c r="B20" s="277"/>
      <c r="C20" s="277"/>
      <c r="D20" s="278"/>
      <c r="E20" s="91"/>
      <c r="F20" s="91"/>
      <c r="G20" s="91"/>
      <c r="H20" s="91"/>
      <c r="I20" s="91"/>
      <c r="J20" s="91"/>
      <c r="K20" s="91"/>
      <c r="L20" s="91"/>
      <c r="M20" s="279"/>
      <c r="N20" s="279"/>
      <c r="O20" s="10" t="s">
        <v>209</v>
      </c>
      <c r="P20" s="10" t="s">
        <v>161</v>
      </c>
      <c r="Q20" s="10" t="s">
        <v>163</v>
      </c>
      <c r="R20" s="10" t="s">
        <v>164</v>
      </c>
      <c r="S20" s="280"/>
      <c r="T20" s="281"/>
      <c r="U20" s="281"/>
      <c r="V20" s="281"/>
      <c r="W20" s="281"/>
      <c r="X20" s="282"/>
      <c r="Y20" s="305">
        <f>ROUND(PRİMVEHİZBEL!X18*7.5/100,2)</f>
        <v>600.55999999999995</v>
      </c>
      <c r="Z20" s="306"/>
      <c r="AA20" s="306"/>
      <c r="AB20" s="306"/>
      <c r="AC20" s="306"/>
      <c r="AD20" s="307"/>
      <c r="AE20" s="431" t="s">
        <v>230</v>
      </c>
      <c r="AF20" s="432"/>
      <c r="AG20" s="432"/>
      <c r="AH20" s="432"/>
      <c r="AI20" s="432"/>
      <c r="AJ20" s="432"/>
      <c r="AK20" s="432"/>
      <c r="AL20" s="433"/>
      <c r="AM20" s="289">
        <f>Y20+Y21</f>
        <v>1000.93</v>
      </c>
      <c r="AN20" s="290"/>
      <c r="AO20" s="290"/>
      <c r="AP20" s="290"/>
    </row>
    <row r="21" spans="1:42" ht="12.75" customHeight="1" x14ac:dyDescent="0.2">
      <c r="A21" s="276">
        <v>361</v>
      </c>
      <c r="B21" s="277"/>
      <c r="C21" s="277"/>
      <c r="D21" s="278"/>
      <c r="E21" s="9"/>
      <c r="F21" s="9"/>
      <c r="G21" s="9"/>
      <c r="H21" s="9"/>
      <c r="I21" s="9"/>
      <c r="J21" s="9"/>
      <c r="K21" s="9"/>
      <c r="L21" s="9"/>
      <c r="M21" s="279"/>
      <c r="N21" s="279"/>
      <c r="O21" s="10" t="s">
        <v>209</v>
      </c>
      <c r="P21" s="10" t="s">
        <v>161</v>
      </c>
      <c r="Q21" s="10" t="s">
        <v>161</v>
      </c>
      <c r="R21" s="10" t="s">
        <v>163</v>
      </c>
      <c r="S21" s="280"/>
      <c r="T21" s="281"/>
      <c r="U21" s="281"/>
      <c r="V21" s="281"/>
      <c r="W21" s="281"/>
      <c r="X21" s="282"/>
      <c r="Y21" s="305">
        <f>PRİMVEHİZBEL!AK20-'ÖDEME EMRİ'!Y20:AD20</f>
        <v>400.37</v>
      </c>
      <c r="Z21" s="306"/>
      <c r="AA21" s="306"/>
      <c r="AB21" s="306"/>
      <c r="AC21" s="306"/>
      <c r="AD21" s="307"/>
      <c r="AE21" s="431" t="s">
        <v>246</v>
      </c>
      <c r="AF21" s="432"/>
      <c r="AG21" s="432"/>
      <c r="AH21" s="432"/>
      <c r="AI21" s="432"/>
      <c r="AJ21" s="432"/>
      <c r="AK21" s="432"/>
      <c r="AL21" s="433"/>
      <c r="AM21" s="291"/>
      <c r="AN21" s="290"/>
      <c r="AO21" s="290"/>
      <c r="AP21" s="290"/>
    </row>
    <row r="22" spans="1:42" ht="12.75" customHeight="1" x14ac:dyDescent="0.2">
      <c r="A22" s="276">
        <v>361</v>
      </c>
      <c r="B22" s="277"/>
      <c r="C22" s="277"/>
      <c r="D22" s="278"/>
      <c r="E22" s="9"/>
      <c r="F22" s="9"/>
      <c r="G22" s="9"/>
      <c r="H22" s="9"/>
      <c r="I22" s="9"/>
      <c r="J22" s="9"/>
      <c r="K22" s="9"/>
      <c r="L22" s="9"/>
      <c r="M22" s="279"/>
      <c r="N22" s="279"/>
      <c r="O22" s="10" t="s">
        <v>209</v>
      </c>
      <c r="P22" s="10" t="s">
        <v>161</v>
      </c>
      <c r="Q22" s="10" t="s">
        <v>163</v>
      </c>
      <c r="R22" s="10" t="s">
        <v>163</v>
      </c>
      <c r="S22" s="280"/>
      <c r="T22" s="281"/>
      <c r="U22" s="281"/>
      <c r="V22" s="281"/>
      <c r="W22" s="281"/>
      <c r="X22" s="282"/>
      <c r="Y22" s="434">
        <f>PRİMVEHİZBEL!AK18</f>
        <v>160.15</v>
      </c>
      <c r="Z22" s="435"/>
      <c r="AA22" s="435"/>
      <c r="AB22" s="435"/>
      <c r="AC22" s="435"/>
      <c r="AD22" s="436"/>
      <c r="AE22" s="437" t="s">
        <v>231</v>
      </c>
      <c r="AF22" s="438"/>
      <c r="AG22" s="438"/>
      <c r="AH22" s="438"/>
      <c r="AI22" s="438"/>
      <c r="AJ22" s="438"/>
      <c r="AK22" s="438"/>
      <c r="AL22" s="439"/>
      <c r="AM22" s="292"/>
      <c r="AN22" s="293"/>
      <c r="AO22" s="293"/>
      <c r="AP22" s="293"/>
    </row>
    <row r="23" spans="1:42" ht="12.75" customHeight="1" x14ac:dyDescent="0.2">
      <c r="A23" s="276"/>
      <c r="B23" s="277"/>
      <c r="C23" s="277"/>
      <c r="D23" s="278"/>
      <c r="E23" s="9"/>
      <c r="F23" s="9"/>
      <c r="G23" s="9"/>
      <c r="H23" s="9"/>
      <c r="I23" s="9"/>
      <c r="J23" s="9"/>
      <c r="K23" s="9"/>
      <c r="L23" s="9"/>
      <c r="M23" s="279"/>
      <c r="N23" s="279"/>
      <c r="O23" s="10"/>
      <c r="P23" s="10"/>
      <c r="Q23" s="10"/>
      <c r="R23" s="10"/>
      <c r="S23" s="280"/>
      <c r="T23" s="281"/>
      <c r="U23" s="281"/>
      <c r="V23" s="281"/>
      <c r="W23" s="281"/>
      <c r="X23" s="282"/>
      <c r="Y23" s="280">
        <f>SUM(Y18:Y22)</f>
        <v>2762.57</v>
      </c>
      <c r="Z23" s="281"/>
      <c r="AA23" s="281"/>
      <c r="AB23" s="281"/>
      <c r="AC23" s="281"/>
      <c r="AD23" s="282"/>
      <c r="AE23" s="283" t="s">
        <v>214</v>
      </c>
      <c r="AF23" s="284"/>
      <c r="AG23" s="284"/>
      <c r="AH23" s="284"/>
      <c r="AI23" s="284"/>
      <c r="AJ23" s="284"/>
      <c r="AK23" s="284"/>
      <c r="AL23" s="285"/>
    </row>
    <row r="24" spans="1:42" ht="12.75" customHeight="1" x14ac:dyDescent="0.2">
      <c r="A24" s="427">
        <v>325</v>
      </c>
      <c r="B24" s="428"/>
      <c r="C24" s="428"/>
      <c r="D24" s="429"/>
      <c r="E24" s="38"/>
      <c r="F24" s="38"/>
      <c r="G24" s="38"/>
      <c r="H24" s="38"/>
      <c r="I24" s="38"/>
      <c r="J24" s="38"/>
      <c r="K24" s="38"/>
      <c r="L24" s="38"/>
      <c r="M24" s="430"/>
      <c r="N24" s="430"/>
      <c r="O24" s="27"/>
      <c r="P24" s="27"/>
      <c r="Q24" s="27"/>
      <c r="R24" s="27"/>
      <c r="S24" s="440"/>
      <c r="T24" s="441"/>
      <c r="U24" s="441"/>
      <c r="V24" s="441"/>
      <c r="W24" s="441"/>
      <c r="X24" s="442"/>
      <c r="Y24" s="440">
        <f>BORDRO!V58</f>
        <v>6520.93</v>
      </c>
      <c r="Z24" s="441"/>
      <c r="AA24" s="441"/>
      <c r="AB24" s="441"/>
      <c r="AC24" s="441"/>
      <c r="AD24" s="442"/>
      <c r="AE24" s="424" t="s">
        <v>196</v>
      </c>
      <c r="AF24" s="425"/>
      <c r="AG24" s="425"/>
      <c r="AH24" s="425"/>
      <c r="AI24" s="425"/>
      <c r="AJ24" s="425"/>
      <c r="AK24" s="425"/>
      <c r="AL24" s="426"/>
    </row>
    <row r="25" spans="1:42" s="41" customFormat="1" ht="12.75" customHeight="1" x14ac:dyDescent="0.2">
      <c r="A25" s="309"/>
      <c r="B25" s="310"/>
      <c r="C25" s="310"/>
      <c r="D25" s="311"/>
      <c r="E25" s="28"/>
      <c r="F25" s="28"/>
      <c r="G25" s="28"/>
      <c r="H25" s="28"/>
      <c r="I25" s="28"/>
      <c r="J25" s="28"/>
      <c r="K25" s="28"/>
      <c r="L25" s="28"/>
      <c r="M25" s="355"/>
      <c r="N25" s="355"/>
      <c r="O25" s="40"/>
      <c r="P25" s="40"/>
      <c r="Q25" s="40"/>
      <c r="R25" s="40"/>
      <c r="S25" s="322"/>
      <c r="T25" s="323"/>
      <c r="U25" s="323"/>
      <c r="V25" s="323"/>
      <c r="W25" s="323"/>
      <c r="X25" s="324"/>
      <c r="Y25" s="356"/>
      <c r="Z25" s="357"/>
      <c r="AA25" s="357"/>
      <c r="AB25" s="357"/>
      <c r="AC25" s="357"/>
      <c r="AD25" s="358"/>
      <c r="AE25" s="325"/>
      <c r="AF25" s="326"/>
      <c r="AG25" s="326"/>
      <c r="AH25" s="326"/>
      <c r="AI25" s="326"/>
      <c r="AJ25" s="326"/>
      <c r="AK25" s="326"/>
      <c r="AL25" s="327"/>
    </row>
    <row r="26" spans="1:42" s="41" customFormat="1" ht="12.75" customHeight="1" x14ac:dyDescent="0.2">
      <c r="A26" s="309"/>
      <c r="B26" s="310"/>
      <c r="C26" s="310"/>
      <c r="D26" s="311"/>
      <c r="E26" s="39"/>
      <c r="F26" s="39"/>
      <c r="G26" s="39"/>
      <c r="H26" s="39"/>
      <c r="I26" s="39"/>
      <c r="J26" s="39"/>
      <c r="K26" s="39"/>
      <c r="L26" s="39"/>
      <c r="M26" s="312"/>
      <c r="N26" s="312"/>
      <c r="O26" s="40"/>
      <c r="P26" s="40"/>
      <c r="Q26" s="40"/>
      <c r="R26" s="40"/>
      <c r="S26" s="322"/>
      <c r="T26" s="323"/>
      <c r="U26" s="323"/>
      <c r="V26" s="323"/>
      <c r="W26" s="323"/>
      <c r="X26" s="324"/>
      <c r="Y26" s="322"/>
      <c r="Z26" s="323"/>
      <c r="AA26" s="323"/>
      <c r="AB26" s="323"/>
      <c r="AC26" s="323"/>
      <c r="AD26" s="324"/>
      <c r="AE26" s="325"/>
      <c r="AF26" s="326"/>
      <c r="AG26" s="326"/>
      <c r="AH26" s="326"/>
      <c r="AI26" s="326"/>
      <c r="AJ26" s="326"/>
      <c r="AK26" s="326"/>
      <c r="AL26" s="327"/>
    </row>
    <row r="27" spans="1:42" s="41" customFormat="1" ht="12.75" customHeight="1" x14ac:dyDescent="0.2">
      <c r="A27" s="309"/>
      <c r="B27" s="310"/>
      <c r="C27" s="310"/>
      <c r="D27" s="311"/>
      <c r="E27" s="39"/>
      <c r="F27" s="39"/>
      <c r="G27" s="39"/>
      <c r="H27" s="39"/>
      <c r="I27" s="39"/>
      <c r="J27" s="39"/>
      <c r="K27" s="39"/>
      <c r="L27" s="39"/>
      <c r="M27" s="312"/>
      <c r="N27" s="312"/>
      <c r="O27" s="40"/>
      <c r="P27" s="40"/>
      <c r="Q27" s="40"/>
      <c r="R27" s="40"/>
      <c r="S27" s="322"/>
      <c r="T27" s="323"/>
      <c r="U27" s="323"/>
      <c r="V27" s="323"/>
      <c r="W27" s="323"/>
      <c r="X27" s="324"/>
      <c r="Y27" s="322"/>
      <c r="Z27" s="323"/>
      <c r="AA27" s="323"/>
      <c r="AB27" s="323"/>
      <c r="AC27" s="323"/>
      <c r="AD27" s="324"/>
      <c r="AE27" s="325"/>
      <c r="AF27" s="326"/>
      <c r="AG27" s="326"/>
      <c r="AH27" s="326"/>
      <c r="AI27" s="326"/>
      <c r="AJ27" s="326"/>
      <c r="AK27" s="326"/>
      <c r="AL27" s="327"/>
    </row>
    <row r="28" spans="1:42" s="41" customFormat="1" ht="12.75" customHeight="1" x14ac:dyDescent="0.2">
      <c r="A28" s="309"/>
      <c r="B28" s="310"/>
      <c r="C28" s="310"/>
      <c r="D28" s="311"/>
      <c r="E28" s="39"/>
      <c r="F28" s="39"/>
      <c r="G28" s="39"/>
      <c r="H28" s="39"/>
      <c r="I28" s="39"/>
      <c r="J28" s="39"/>
      <c r="K28" s="39"/>
      <c r="L28" s="39"/>
      <c r="M28" s="312"/>
      <c r="N28" s="312"/>
      <c r="O28" s="40"/>
      <c r="P28" s="40"/>
      <c r="Q28" s="40"/>
      <c r="R28" s="40"/>
      <c r="S28" s="322"/>
      <c r="T28" s="323"/>
      <c r="U28" s="323"/>
      <c r="V28" s="323"/>
      <c r="W28" s="323"/>
      <c r="X28" s="324"/>
      <c r="Y28" s="322"/>
      <c r="Z28" s="323"/>
      <c r="AA28" s="323"/>
      <c r="AB28" s="323"/>
      <c r="AC28" s="323"/>
      <c r="AD28" s="324"/>
      <c r="AE28" s="325"/>
      <c r="AF28" s="326"/>
      <c r="AG28" s="326"/>
      <c r="AH28" s="326"/>
      <c r="AI28" s="326"/>
      <c r="AJ28" s="326"/>
      <c r="AK28" s="326"/>
      <c r="AL28" s="327"/>
    </row>
    <row r="29" spans="1:42" ht="12.75" customHeight="1" x14ac:dyDescent="0.2">
      <c r="A29" s="276"/>
      <c r="B29" s="277"/>
      <c r="C29" s="277"/>
      <c r="D29" s="278"/>
      <c r="E29" s="9"/>
      <c r="F29" s="9"/>
      <c r="G29" s="9"/>
      <c r="H29" s="9"/>
      <c r="I29" s="9"/>
      <c r="J29" s="9"/>
      <c r="K29" s="9"/>
      <c r="L29" s="9"/>
      <c r="M29" s="279"/>
      <c r="N29" s="279"/>
      <c r="O29" s="10"/>
      <c r="P29" s="10"/>
      <c r="Q29" s="10"/>
      <c r="R29" s="10"/>
      <c r="S29" s="280"/>
      <c r="T29" s="281"/>
      <c r="U29" s="281"/>
      <c r="V29" s="281"/>
      <c r="W29" s="281"/>
      <c r="X29" s="282"/>
      <c r="Y29" s="280"/>
      <c r="Z29" s="281"/>
      <c r="AA29" s="281"/>
      <c r="AB29" s="281"/>
      <c r="AC29" s="281"/>
      <c r="AD29" s="282"/>
      <c r="AE29" s="325"/>
      <c r="AF29" s="326"/>
      <c r="AG29" s="326"/>
      <c r="AH29" s="326"/>
      <c r="AI29" s="326"/>
      <c r="AJ29" s="326"/>
      <c r="AK29" s="326"/>
      <c r="AL29" s="327"/>
    </row>
    <row r="30" spans="1:42" ht="12.75" customHeight="1" x14ac:dyDescent="0.2">
      <c r="A30" s="276"/>
      <c r="B30" s="277"/>
      <c r="C30" s="277"/>
      <c r="D30" s="278"/>
      <c r="E30" s="9"/>
      <c r="F30" s="9"/>
      <c r="G30" s="9"/>
      <c r="H30" s="9"/>
      <c r="I30" s="9"/>
      <c r="J30" s="9"/>
      <c r="K30" s="9"/>
      <c r="L30" s="9"/>
      <c r="M30" s="279"/>
      <c r="N30" s="279"/>
      <c r="O30" s="10"/>
      <c r="P30" s="10"/>
      <c r="Q30" s="10"/>
      <c r="R30" s="10"/>
      <c r="S30" s="280"/>
      <c r="T30" s="281"/>
      <c r="U30" s="281"/>
      <c r="V30" s="281"/>
      <c r="W30" s="281"/>
      <c r="X30" s="282"/>
      <c r="Y30" s="280"/>
      <c r="Z30" s="281"/>
      <c r="AA30" s="281"/>
      <c r="AB30" s="281"/>
      <c r="AC30" s="281"/>
      <c r="AD30" s="282"/>
      <c r="AE30" s="283"/>
      <c r="AF30" s="284"/>
      <c r="AG30" s="284"/>
      <c r="AH30" s="284"/>
      <c r="AI30" s="284"/>
      <c r="AJ30" s="284"/>
      <c r="AK30" s="284"/>
      <c r="AL30" s="285"/>
    </row>
    <row r="31" spans="1:42" ht="12.75" customHeight="1" x14ac:dyDescent="0.2">
      <c r="A31" s="359"/>
      <c r="B31" s="360"/>
      <c r="C31" s="360"/>
      <c r="D31" s="361"/>
      <c r="E31" s="28"/>
      <c r="F31" s="28"/>
      <c r="G31" s="28"/>
      <c r="H31" s="28"/>
      <c r="I31" s="28"/>
      <c r="J31" s="28"/>
      <c r="K31" s="28"/>
      <c r="L31" s="28"/>
      <c r="M31" s="355"/>
      <c r="N31" s="355"/>
      <c r="O31" s="29"/>
      <c r="P31" s="29"/>
      <c r="Q31" s="29"/>
      <c r="R31" s="29"/>
      <c r="S31" s="356"/>
      <c r="T31" s="357"/>
      <c r="U31" s="357"/>
      <c r="V31" s="357"/>
      <c r="W31" s="357"/>
      <c r="X31" s="358"/>
      <c r="Y31" s="356"/>
      <c r="Z31" s="357"/>
      <c r="AA31" s="357"/>
      <c r="AB31" s="357"/>
      <c r="AC31" s="357"/>
      <c r="AD31" s="358"/>
      <c r="AE31" s="348"/>
      <c r="AF31" s="349"/>
      <c r="AG31" s="349"/>
      <c r="AH31" s="349"/>
      <c r="AI31" s="349"/>
      <c r="AJ31" s="349"/>
      <c r="AK31" s="349"/>
      <c r="AL31" s="350"/>
    </row>
    <row r="32" spans="1:42" ht="12.75" customHeight="1" x14ac:dyDescent="0.2">
      <c r="A32" s="359"/>
      <c r="B32" s="360"/>
      <c r="C32" s="360"/>
      <c r="D32" s="361"/>
      <c r="E32" s="28"/>
      <c r="F32" s="28"/>
      <c r="G32" s="28"/>
      <c r="H32" s="28"/>
      <c r="I32" s="28"/>
      <c r="J32" s="28"/>
      <c r="K32" s="28"/>
      <c r="L32" s="28"/>
      <c r="M32" s="355"/>
      <c r="N32" s="355"/>
      <c r="O32" s="29"/>
      <c r="P32" s="29"/>
      <c r="Q32" s="29"/>
      <c r="R32" s="29"/>
      <c r="S32" s="356"/>
      <c r="T32" s="357"/>
      <c r="U32" s="357"/>
      <c r="V32" s="357"/>
      <c r="W32" s="357"/>
      <c r="X32" s="358"/>
      <c r="Y32" s="356"/>
      <c r="Z32" s="357"/>
      <c r="AA32" s="357"/>
      <c r="AB32" s="357"/>
      <c r="AC32" s="357"/>
      <c r="AD32" s="358"/>
      <c r="AE32" s="348"/>
      <c r="AF32" s="349"/>
      <c r="AG32" s="349"/>
      <c r="AH32" s="349"/>
      <c r="AI32" s="349"/>
      <c r="AJ32" s="349"/>
      <c r="AK32" s="349"/>
      <c r="AL32" s="350"/>
    </row>
    <row r="33" spans="1:38" ht="12.75" customHeight="1" x14ac:dyDescent="0.2">
      <c r="A33" s="363" t="s">
        <v>149</v>
      </c>
      <c r="B33" s="364"/>
      <c r="C33" s="364"/>
      <c r="D33" s="364"/>
      <c r="E33" s="364"/>
      <c r="F33" s="364"/>
      <c r="G33" s="364"/>
      <c r="H33" s="364"/>
      <c r="I33" s="364"/>
      <c r="J33" s="364"/>
      <c r="K33" s="364"/>
      <c r="L33" s="364"/>
      <c r="M33" s="364"/>
      <c r="N33" s="364"/>
      <c r="O33" s="364"/>
      <c r="P33" s="364"/>
      <c r="Q33" s="364"/>
      <c r="R33" s="365"/>
      <c r="S33" s="366">
        <f>SUM(S12:S32)</f>
        <v>10377.23</v>
      </c>
      <c r="T33" s="367"/>
      <c r="U33" s="367"/>
      <c r="V33" s="367"/>
      <c r="W33" s="367"/>
      <c r="X33" s="368"/>
      <c r="Y33" s="366">
        <f>SUM(Y12:Y32)-Y23</f>
        <v>10377.230000000001</v>
      </c>
      <c r="Z33" s="367"/>
      <c r="AA33" s="367"/>
      <c r="AB33" s="367"/>
      <c r="AC33" s="367"/>
      <c r="AD33" s="368"/>
      <c r="AE33" s="283"/>
      <c r="AF33" s="284"/>
      <c r="AG33" s="284"/>
      <c r="AH33" s="284"/>
      <c r="AI33" s="284"/>
      <c r="AJ33" s="284"/>
      <c r="AK33" s="284"/>
      <c r="AL33" s="285"/>
    </row>
    <row r="34" spans="1:38" ht="12.75" customHeight="1" x14ac:dyDescent="0.2">
      <c r="A34" s="363" t="s">
        <v>150</v>
      </c>
      <c r="B34" s="364"/>
      <c r="C34" s="364"/>
      <c r="D34" s="364"/>
      <c r="E34" s="364"/>
      <c r="F34" s="364"/>
      <c r="G34" s="364"/>
      <c r="H34" s="364"/>
      <c r="I34" s="364"/>
      <c r="J34" s="364"/>
      <c r="K34" s="364"/>
      <c r="L34" s="364"/>
      <c r="M34" s="364"/>
      <c r="N34" s="364"/>
      <c r="O34" s="364"/>
      <c r="P34" s="364"/>
      <c r="Q34" s="364"/>
      <c r="R34" s="365"/>
      <c r="S34" s="366">
        <f>S12+S13</f>
        <v>9648.99</v>
      </c>
      <c r="T34" s="367"/>
      <c r="U34" s="367"/>
      <c r="V34" s="367"/>
      <c r="W34" s="367"/>
      <c r="X34" s="368"/>
      <c r="Y34" s="366"/>
      <c r="Z34" s="367"/>
      <c r="AA34" s="367"/>
      <c r="AB34" s="367"/>
      <c r="AC34" s="367"/>
      <c r="AD34" s="368"/>
      <c r="AE34" s="283"/>
      <c r="AF34" s="284"/>
      <c r="AG34" s="284"/>
      <c r="AH34" s="284"/>
      <c r="AI34" s="284"/>
      <c r="AJ34" s="284"/>
      <c r="AK34" s="284"/>
      <c r="AL34" s="285"/>
    </row>
    <row r="35" spans="1:38" ht="9" customHeight="1" x14ac:dyDescent="0.2"/>
    <row r="36" spans="1:38" x14ac:dyDescent="0.2">
      <c r="A36" s="333" t="s">
        <v>52</v>
      </c>
      <c r="B36" s="333"/>
      <c r="C36" s="333"/>
      <c r="D36" s="333"/>
      <c r="E36" s="369" t="str">
        <f>SAYFA!A25</f>
        <v>//beşbinaltıyüz TL ellisekiz Kuruş//</v>
      </c>
      <c r="F36" s="369"/>
      <c r="G36" s="369"/>
      <c r="H36" s="369"/>
      <c r="I36" s="369"/>
      <c r="J36" s="369"/>
      <c r="K36" s="369"/>
      <c r="L36" s="369"/>
      <c r="M36" s="369"/>
      <c r="N36" s="369"/>
      <c r="O36" s="369"/>
      <c r="P36" s="369"/>
      <c r="Q36" s="369"/>
      <c r="R36" s="369"/>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297" t="s">
        <v>152</v>
      </c>
      <c r="B38" s="303"/>
      <c r="C38" s="303"/>
      <c r="D38" s="298"/>
      <c r="E38" s="297" t="s">
        <v>153</v>
      </c>
      <c r="F38" s="303"/>
      <c r="G38" s="303"/>
      <c r="H38" s="298"/>
      <c r="I38" s="297" t="s">
        <v>199</v>
      </c>
      <c r="J38" s="303"/>
      <c r="K38" s="303"/>
      <c r="L38" s="298"/>
      <c r="M38" s="297" t="s">
        <v>53</v>
      </c>
      <c r="N38" s="303"/>
      <c r="O38" s="303"/>
      <c r="P38" s="298"/>
      <c r="Q38" s="297" t="s">
        <v>54</v>
      </c>
      <c r="R38" s="303"/>
      <c r="S38" s="303"/>
      <c r="T38" s="298"/>
      <c r="U38" s="351" t="s">
        <v>154</v>
      </c>
      <c r="V38" s="351"/>
      <c r="W38" s="351"/>
      <c r="X38" s="351"/>
      <c r="AA38" s="352" t="s">
        <v>155</v>
      </c>
      <c r="AB38" s="352"/>
      <c r="AC38" s="352"/>
      <c r="AD38" s="352"/>
      <c r="AE38" s="352"/>
      <c r="AF38" s="352"/>
      <c r="AG38" s="352"/>
      <c r="AH38" s="352"/>
      <c r="AI38" s="352"/>
      <c r="AJ38" s="352"/>
      <c r="AK38" s="352"/>
    </row>
    <row r="39" spans="1:38" ht="11.45" customHeight="1" x14ac:dyDescent="0.2">
      <c r="A39" s="299"/>
      <c r="B39" s="304"/>
      <c r="C39" s="304"/>
      <c r="D39" s="300"/>
      <c r="E39" s="299"/>
      <c r="F39" s="304"/>
      <c r="G39" s="304"/>
      <c r="H39" s="300"/>
      <c r="I39" s="299"/>
      <c r="J39" s="304"/>
      <c r="K39" s="304"/>
      <c r="L39" s="300"/>
      <c r="M39" s="299"/>
      <c r="N39" s="304"/>
      <c r="O39" s="304"/>
      <c r="P39" s="300"/>
      <c r="Q39" s="299"/>
      <c r="R39" s="304"/>
      <c r="S39" s="304"/>
      <c r="T39" s="300"/>
      <c r="U39" s="351"/>
      <c r="V39" s="351"/>
      <c r="W39" s="351"/>
      <c r="X39" s="351"/>
      <c r="AA39" s="353">
        <f ca="1">TODAY()</f>
        <v>44384</v>
      </c>
      <c r="AB39" s="352"/>
      <c r="AC39" s="352"/>
      <c r="AD39" s="352"/>
      <c r="AE39" s="352"/>
      <c r="AF39" s="352"/>
      <c r="AG39" s="352"/>
      <c r="AH39" s="352"/>
      <c r="AI39" s="352"/>
      <c r="AJ39" s="352"/>
      <c r="AK39" s="352"/>
    </row>
    <row r="40" spans="1:38" ht="22.5" customHeight="1" x14ac:dyDescent="0.2">
      <c r="A40" s="375"/>
      <c r="B40" s="376"/>
      <c r="C40" s="376"/>
      <c r="D40" s="377"/>
      <c r="E40" s="381">
        <f>S12+S13</f>
        <v>9648.99</v>
      </c>
      <c r="F40" s="382"/>
      <c r="G40" s="382"/>
      <c r="H40" s="382"/>
      <c r="I40" s="354">
        <f>S14</f>
        <v>728.24</v>
      </c>
      <c r="J40" s="354"/>
      <c r="K40" s="354"/>
      <c r="L40" s="354"/>
      <c r="M40" s="354">
        <f>BORDRO!T58</f>
        <v>3856.3</v>
      </c>
      <c r="N40" s="354"/>
      <c r="O40" s="354"/>
      <c r="P40" s="354"/>
      <c r="Q40" s="354">
        <f>(E40+I40)-M40</f>
        <v>6520.9299999999994</v>
      </c>
      <c r="R40" s="354"/>
      <c r="S40" s="354"/>
      <c r="T40" s="354"/>
      <c r="U40" s="362"/>
      <c r="V40" s="362"/>
      <c r="W40" s="362"/>
      <c r="X40" s="362"/>
      <c r="AA40" s="373"/>
      <c r="AB40" s="373"/>
      <c r="AC40" s="373"/>
      <c r="AD40" s="373"/>
      <c r="AE40" s="373"/>
      <c r="AF40" s="373"/>
      <c r="AG40" s="373"/>
      <c r="AH40" s="373"/>
      <c r="AI40" s="373"/>
      <c r="AJ40" s="373"/>
      <c r="AK40" s="373"/>
    </row>
    <row r="41" spans="1:38" ht="11.45" customHeight="1" x14ac:dyDescent="0.2">
      <c r="A41" s="378"/>
      <c r="B41" s="379"/>
      <c r="C41" s="379"/>
      <c r="D41" s="380"/>
      <c r="E41" s="383"/>
      <c r="F41" s="384"/>
      <c r="G41" s="384"/>
      <c r="H41" s="384"/>
      <c r="I41" s="354"/>
      <c r="J41" s="354"/>
      <c r="K41" s="354"/>
      <c r="L41" s="354"/>
      <c r="M41" s="354"/>
      <c r="N41" s="354"/>
      <c r="O41" s="354"/>
      <c r="P41" s="354"/>
      <c r="Q41" s="354"/>
      <c r="R41" s="354"/>
      <c r="S41" s="354"/>
      <c r="T41" s="354"/>
      <c r="U41" s="362"/>
      <c r="V41" s="362"/>
      <c r="W41" s="362"/>
      <c r="X41" s="362"/>
      <c r="AA41" s="373"/>
      <c r="AB41" s="373"/>
      <c r="AC41" s="373"/>
      <c r="AD41" s="373"/>
      <c r="AE41" s="373"/>
      <c r="AF41" s="373"/>
      <c r="AG41" s="373"/>
      <c r="AH41" s="373"/>
      <c r="AI41" s="373"/>
      <c r="AJ41" s="373"/>
      <c r="AK41" s="373"/>
    </row>
    <row r="42" spans="1:38" ht="11.45" customHeight="1" x14ac:dyDescent="0.2">
      <c r="A42" s="370" t="s">
        <v>55</v>
      </c>
      <c r="B42" s="371"/>
      <c r="C42" s="371"/>
      <c r="D42" s="371"/>
      <c r="E42" s="371"/>
      <c r="F42" s="371"/>
      <c r="G42" s="371"/>
      <c r="H42" s="371"/>
      <c r="I42" s="371"/>
      <c r="J42" s="371"/>
      <c r="K42" s="371"/>
      <c r="L42" s="371"/>
      <c r="M42" s="371"/>
      <c r="N42" s="371"/>
      <c r="O42" s="371"/>
      <c r="P42" s="371"/>
      <c r="Q42" s="371"/>
      <c r="R42" s="372"/>
      <c r="S42" s="32"/>
      <c r="T42" s="32"/>
      <c r="U42" s="33"/>
      <c r="V42" s="33"/>
      <c r="W42" s="33"/>
      <c r="X42" s="33"/>
    </row>
    <row r="43" spans="1:38" x14ac:dyDescent="0.2">
      <c r="A43" s="374" t="s">
        <v>56</v>
      </c>
      <c r="B43" s="374"/>
      <c r="C43" s="374"/>
      <c r="D43" s="374"/>
      <c r="E43" s="374"/>
      <c r="F43" s="374" t="s">
        <v>57</v>
      </c>
      <c r="G43" s="374"/>
      <c r="H43" s="374"/>
      <c r="I43" s="374"/>
      <c r="J43" s="374"/>
      <c r="K43" s="374"/>
      <c r="L43" s="374" t="s">
        <v>156</v>
      </c>
      <c r="M43" s="374"/>
      <c r="N43" s="374"/>
      <c r="O43" s="374"/>
      <c r="P43" s="374"/>
      <c r="Q43" s="374"/>
      <c r="R43" s="374"/>
      <c r="S43" s="370" t="s">
        <v>58</v>
      </c>
      <c r="T43" s="371"/>
      <c r="U43" s="371"/>
      <c r="V43" s="371"/>
      <c r="W43" s="371"/>
      <c r="X43" s="371"/>
      <c r="Y43" s="371"/>
      <c r="Z43" s="371"/>
      <c r="AA43" s="371"/>
      <c r="AB43" s="371"/>
      <c r="AC43" s="371"/>
      <c r="AD43" s="371"/>
      <c r="AE43" s="371"/>
      <c r="AF43" s="371"/>
      <c r="AG43" s="371"/>
      <c r="AH43" s="371"/>
      <c r="AI43" s="371"/>
      <c r="AJ43" s="371"/>
      <c r="AK43" s="371"/>
      <c r="AL43" s="372"/>
    </row>
    <row r="44" spans="1:38" x14ac:dyDescent="0.2">
      <c r="A44" s="308"/>
      <c r="B44" s="308"/>
      <c r="C44" s="308"/>
      <c r="D44" s="308"/>
      <c r="E44" s="308"/>
      <c r="F44" s="308"/>
      <c r="G44" s="308"/>
      <c r="H44" s="308"/>
      <c r="I44" s="308"/>
      <c r="J44" s="308"/>
      <c r="K44" s="308"/>
      <c r="L44" s="308"/>
      <c r="M44" s="308"/>
      <c r="N44" s="308"/>
      <c r="O44" s="308"/>
      <c r="P44" s="308"/>
      <c r="Q44" s="308"/>
      <c r="R44" s="308"/>
      <c r="S44" s="34"/>
      <c r="T44" s="347" t="s">
        <v>63</v>
      </c>
      <c r="U44" s="347"/>
      <c r="V44" s="347"/>
      <c r="W44" s="347"/>
      <c r="X44" s="347"/>
      <c r="Y44" s="347"/>
      <c r="Z44" s="347"/>
      <c r="AA44" s="347"/>
      <c r="AB44" s="347"/>
      <c r="AC44" s="347"/>
      <c r="AD44" s="347"/>
      <c r="AE44" s="347"/>
      <c r="AF44" s="347"/>
      <c r="AG44" s="347"/>
      <c r="AH44" s="347"/>
      <c r="AI44" s="347"/>
      <c r="AJ44" s="347"/>
      <c r="AK44" s="2"/>
      <c r="AL44" s="3"/>
    </row>
    <row r="45" spans="1:38" x14ac:dyDescent="0.2">
      <c r="A45" s="308"/>
      <c r="B45" s="308"/>
      <c r="C45" s="308"/>
      <c r="D45" s="308"/>
      <c r="E45" s="308"/>
      <c r="F45" s="308"/>
      <c r="G45" s="308"/>
      <c r="H45" s="308"/>
      <c r="I45" s="308"/>
      <c r="J45" s="308"/>
      <c r="K45" s="308"/>
      <c r="L45" s="308"/>
      <c r="M45" s="308"/>
      <c r="N45" s="308"/>
      <c r="O45" s="308"/>
      <c r="P45" s="308"/>
      <c r="Q45" s="308"/>
      <c r="R45" s="308"/>
      <c r="S45" s="35"/>
      <c r="T45" s="347" t="s">
        <v>217</v>
      </c>
      <c r="U45" s="347"/>
      <c r="V45" s="347"/>
      <c r="W45" s="347"/>
      <c r="X45" s="347"/>
      <c r="Y45" s="347"/>
      <c r="Z45" s="347"/>
      <c r="AA45" s="347"/>
      <c r="AB45" s="347"/>
      <c r="AC45" s="347"/>
      <c r="AD45" s="347"/>
      <c r="AE45" s="347"/>
      <c r="AF45" s="347"/>
      <c r="AG45" s="347"/>
      <c r="AH45" s="347"/>
      <c r="AI45" s="347"/>
      <c r="AJ45" s="347"/>
      <c r="AK45" s="36"/>
      <c r="AL45" s="37"/>
    </row>
    <row r="46" spans="1:38" x14ac:dyDescent="0.2">
      <c r="A46" s="370" t="s">
        <v>59</v>
      </c>
      <c r="B46" s="371"/>
      <c r="C46" s="371"/>
      <c r="D46" s="371"/>
      <c r="E46" s="371"/>
      <c r="F46" s="371"/>
      <c r="G46" s="371"/>
      <c r="H46" s="371"/>
      <c r="I46" s="371"/>
      <c r="J46" s="371"/>
      <c r="K46" s="371"/>
      <c r="L46" s="371"/>
      <c r="M46" s="371"/>
      <c r="N46" s="371"/>
      <c r="O46" s="371"/>
      <c r="P46" s="371"/>
      <c r="Q46" s="371"/>
      <c r="R46" s="372"/>
      <c r="S46" s="35"/>
      <c r="T46" s="347" t="s">
        <v>218</v>
      </c>
      <c r="U46" s="347"/>
      <c r="V46" s="347"/>
      <c r="W46" s="347"/>
      <c r="X46" s="347"/>
      <c r="Y46" s="347"/>
      <c r="Z46" s="347"/>
      <c r="AA46" s="347"/>
      <c r="AB46" s="347"/>
      <c r="AC46" s="347"/>
      <c r="AD46" s="347"/>
      <c r="AE46" s="347"/>
      <c r="AF46" s="347"/>
      <c r="AG46" s="347"/>
      <c r="AH46" s="347"/>
      <c r="AI46" s="347"/>
      <c r="AJ46" s="347"/>
      <c r="AK46" s="36"/>
      <c r="AL46" s="37"/>
    </row>
    <row r="47" spans="1:38" x14ac:dyDescent="0.2">
      <c r="A47" s="301" t="s">
        <v>60</v>
      </c>
      <c r="B47" s="328"/>
      <c r="C47" s="328"/>
      <c r="D47" s="302"/>
      <c r="E47" s="370" t="s">
        <v>1</v>
      </c>
      <c r="F47" s="371"/>
      <c r="G47" s="371"/>
      <c r="H47" s="371"/>
      <c r="I47" s="370" t="s">
        <v>61</v>
      </c>
      <c r="J47" s="371"/>
      <c r="K47" s="371"/>
      <c r="L47" s="371"/>
      <c r="M47" s="372"/>
      <c r="N47" s="370" t="s">
        <v>2</v>
      </c>
      <c r="O47" s="371"/>
      <c r="P47" s="371"/>
      <c r="Q47" s="371"/>
      <c r="R47" s="372"/>
      <c r="S47" s="35"/>
      <c r="T47" s="347" t="s">
        <v>167</v>
      </c>
      <c r="U47" s="347"/>
      <c r="V47" s="347"/>
      <c r="W47" s="347"/>
      <c r="X47" s="347"/>
      <c r="Y47" s="347"/>
      <c r="Z47" s="347"/>
      <c r="AA47" s="347"/>
      <c r="AB47" s="347"/>
      <c r="AC47" s="347"/>
      <c r="AD47" s="347"/>
      <c r="AE47" s="347"/>
      <c r="AF47" s="347"/>
      <c r="AG47" s="347"/>
      <c r="AH47" s="347"/>
      <c r="AI47" s="347"/>
      <c r="AJ47" s="347"/>
      <c r="AK47" s="36"/>
      <c r="AL47" s="37"/>
    </row>
    <row r="48" spans="1:38" x14ac:dyDescent="0.2">
      <c r="A48" s="389"/>
      <c r="B48" s="390"/>
      <c r="C48" s="390"/>
      <c r="D48" s="391"/>
      <c r="E48" s="389"/>
      <c r="F48" s="390"/>
      <c r="G48" s="390"/>
      <c r="H48" s="390"/>
      <c r="I48" s="389"/>
      <c r="J48" s="390"/>
      <c r="K48" s="390"/>
      <c r="L48" s="390"/>
      <c r="M48" s="391"/>
      <c r="N48" s="389"/>
      <c r="O48" s="390"/>
      <c r="P48" s="390"/>
      <c r="Q48" s="390"/>
      <c r="R48" s="391"/>
      <c r="S48" s="35"/>
      <c r="T48" s="347" t="s">
        <v>219</v>
      </c>
      <c r="U48" s="347"/>
      <c r="V48" s="347"/>
      <c r="W48" s="347"/>
      <c r="X48" s="347"/>
      <c r="Y48" s="347"/>
      <c r="Z48" s="347"/>
      <c r="AA48" s="347"/>
      <c r="AB48" s="347"/>
      <c r="AC48" s="347"/>
      <c r="AD48" s="347"/>
      <c r="AE48" s="347"/>
      <c r="AF48" s="347"/>
      <c r="AG48" s="347"/>
      <c r="AH48" s="347"/>
      <c r="AI48" s="347"/>
      <c r="AJ48" s="347"/>
      <c r="AK48" s="36"/>
      <c r="AL48" s="37"/>
    </row>
    <row r="49" spans="1:38" x14ac:dyDescent="0.2">
      <c r="A49" s="392"/>
      <c r="B49" s="393"/>
      <c r="C49" s="393"/>
      <c r="D49" s="394"/>
      <c r="E49" s="392"/>
      <c r="F49" s="393"/>
      <c r="G49" s="393"/>
      <c r="H49" s="393"/>
      <c r="I49" s="392"/>
      <c r="J49" s="393"/>
      <c r="K49" s="393"/>
      <c r="L49" s="393"/>
      <c r="M49" s="394"/>
      <c r="N49" s="392"/>
      <c r="O49" s="393"/>
      <c r="P49" s="393"/>
      <c r="Q49" s="393"/>
      <c r="R49" s="394"/>
      <c r="S49" s="35"/>
      <c r="T49" s="347"/>
      <c r="U49" s="347"/>
      <c r="V49" s="347"/>
      <c r="W49" s="347"/>
      <c r="X49" s="347"/>
      <c r="Y49" s="347"/>
      <c r="Z49" s="347"/>
      <c r="AA49" s="347"/>
      <c r="AB49" s="347"/>
      <c r="AC49" s="347"/>
      <c r="AD49" s="347"/>
      <c r="AE49" s="347"/>
      <c r="AF49" s="347"/>
      <c r="AG49" s="347"/>
      <c r="AH49" s="347"/>
      <c r="AI49" s="347"/>
      <c r="AJ49" s="347"/>
      <c r="AK49" s="36"/>
      <c r="AL49" s="37"/>
    </row>
    <row r="50" spans="1:38" ht="11.45" customHeight="1" x14ac:dyDescent="0.2">
      <c r="A50" s="395"/>
      <c r="B50" s="396"/>
      <c r="C50" s="396"/>
      <c r="D50" s="396"/>
      <c r="E50" s="396"/>
      <c r="F50" s="396"/>
      <c r="G50" s="396"/>
      <c r="H50" s="396"/>
      <c r="I50" s="396"/>
      <c r="J50" s="396"/>
      <c r="K50" s="396"/>
      <c r="L50" s="396"/>
      <c r="M50" s="397"/>
      <c r="N50" s="395"/>
      <c r="O50" s="396"/>
      <c r="P50" s="396"/>
      <c r="Q50" s="396"/>
      <c r="R50" s="396"/>
      <c r="S50" s="396"/>
      <c r="T50" s="396"/>
      <c r="U50" s="396"/>
      <c r="V50" s="396"/>
      <c r="W50" s="396"/>
      <c r="X50" s="397"/>
      <c r="Y50" s="395"/>
      <c r="Z50" s="396"/>
      <c r="AA50" s="396"/>
      <c r="AB50" s="396"/>
      <c r="AC50" s="396"/>
      <c r="AD50" s="396"/>
      <c r="AE50" s="396"/>
      <c r="AF50" s="396"/>
      <c r="AG50" s="396"/>
      <c r="AH50" s="396"/>
      <c r="AI50" s="396"/>
      <c r="AJ50" s="396"/>
      <c r="AK50" s="396"/>
      <c r="AL50" s="397"/>
    </row>
    <row r="51" spans="1:38" ht="11.45" customHeight="1" x14ac:dyDescent="0.2">
      <c r="A51" s="385"/>
      <c r="B51" s="386"/>
      <c r="C51" s="386"/>
      <c r="D51" s="386"/>
      <c r="E51" s="386"/>
      <c r="F51" s="386"/>
      <c r="G51" s="386"/>
      <c r="H51" s="386"/>
      <c r="I51" s="386"/>
      <c r="J51" s="386"/>
      <c r="K51" s="386"/>
      <c r="L51" s="386"/>
      <c r="M51" s="387"/>
      <c r="N51" s="385" t="s">
        <v>3</v>
      </c>
      <c r="O51" s="386"/>
      <c r="P51" s="386"/>
      <c r="Q51" s="386"/>
      <c r="R51" s="386"/>
      <c r="S51" s="386"/>
      <c r="T51" s="386"/>
      <c r="U51" s="386"/>
      <c r="V51" s="386"/>
      <c r="W51" s="386"/>
      <c r="X51" s="387"/>
      <c r="Y51" s="385" t="s">
        <v>157</v>
      </c>
      <c r="Z51" s="386"/>
      <c r="AA51" s="386"/>
      <c r="AB51" s="386"/>
      <c r="AC51" s="386"/>
      <c r="AD51" s="386"/>
      <c r="AE51" s="386"/>
      <c r="AF51" s="386"/>
      <c r="AG51" s="386"/>
      <c r="AH51" s="386"/>
      <c r="AI51" s="386"/>
      <c r="AJ51" s="386"/>
      <c r="AK51" s="386"/>
      <c r="AL51" s="387"/>
    </row>
    <row r="52" spans="1:38" ht="11.45" customHeight="1" x14ac:dyDescent="0.2">
      <c r="A52" s="385" t="str">
        <f>Y52</f>
        <v>……/……./2016</v>
      </c>
      <c r="B52" s="386"/>
      <c r="C52" s="386"/>
      <c r="D52" s="386"/>
      <c r="E52" s="386"/>
      <c r="F52" s="386"/>
      <c r="G52" s="386"/>
      <c r="H52" s="386"/>
      <c r="I52" s="386"/>
      <c r="J52" s="386"/>
      <c r="K52" s="386"/>
      <c r="L52" s="386"/>
      <c r="M52" s="387"/>
      <c r="N52" s="388">
        <f ca="1">AA39</f>
        <v>44384</v>
      </c>
      <c r="O52" s="386"/>
      <c r="P52" s="386"/>
      <c r="Q52" s="386"/>
      <c r="R52" s="386"/>
      <c r="S52" s="386"/>
      <c r="T52" s="386"/>
      <c r="U52" s="386"/>
      <c r="V52" s="386"/>
      <c r="W52" s="386"/>
      <c r="X52" s="387"/>
      <c r="Y52" s="385" t="s">
        <v>210</v>
      </c>
      <c r="Z52" s="386"/>
      <c r="AA52" s="386"/>
      <c r="AB52" s="386"/>
      <c r="AC52" s="386"/>
      <c r="AD52" s="386"/>
      <c r="AE52" s="386"/>
      <c r="AF52" s="386"/>
      <c r="AG52" s="386"/>
      <c r="AH52" s="386"/>
      <c r="AI52" s="386"/>
      <c r="AJ52" s="386"/>
      <c r="AK52" s="386"/>
      <c r="AL52" s="387"/>
    </row>
    <row r="53" spans="1:38" ht="11.45" customHeight="1" x14ac:dyDescent="0.2">
      <c r="A53" s="385"/>
      <c r="B53" s="386"/>
      <c r="C53" s="386"/>
      <c r="D53" s="386"/>
      <c r="E53" s="386"/>
      <c r="F53" s="386"/>
      <c r="G53" s="386"/>
      <c r="H53" s="386"/>
      <c r="I53" s="386"/>
      <c r="J53" s="386"/>
      <c r="K53" s="386"/>
      <c r="L53" s="386"/>
      <c r="M53" s="387"/>
      <c r="N53" s="385" t="s">
        <v>158</v>
      </c>
      <c r="O53" s="386"/>
      <c r="P53" s="386"/>
      <c r="Q53" s="386"/>
      <c r="R53" s="386"/>
      <c r="S53" s="386"/>
      <c r="T53" s="386"/>
      <c r="U53" s="386"/>
      <c r="V53" s="386"/>
      <c r="W53" s="386"/>
      <c r="X53" s="387"/>
      <c r="Y53" s="385" t="s">
        <v>159</v>
      </c>
      <c r="Z53" s="386"/>
      <c r="AA53" s="386"/>
      <c r="AB53" s="386"/>
      <c r="AC53" s="386"/>
      <c r="AD53" s="386"/>
      <c r="AE53" s="386"/>
      <c r="AF53" s="386"/>
      <c r="AG53" s="386"/>
      <c r="AH53" s="386"/>
      <c r="AI53" s="386"/>
      <c r="AJ53" s="386"/>
      <c r="AK53" s="386"/>
      <c r="AL53" s="387"/>
    </row>
    <row r="54" spans="1:38" ht="11.45" customHeight="1" x14ac:dyDescent="0.2">
      <c r="A54" s="385"/>
      <c r="B54" s="386"/>
      <c r="C54" s="386"/>
      <c r="D54" s="386"/>
      <c r="E54" s="386"/>
      <c r="F54" s="386"/>
      <c r="G54" s="386"/>
      <c r="H54" s="386"/>
      <c r="I54" s="386"/>
      <c r="J54" s="386"/>
      <c r="K54" s="386"/>
      <c r="L54" s="386"/>
      <c r="M54" s="387"/>
      <c r="N54" s="385"/>
      <c r="O54" s="386"/>
      <c r="P54" s="386"/>
      <c r="Q54" s="386"/>
      <c r="R54" s="386"/>
      <c r="S54" s="386"/>
      <c r="T54" s="386"/>
      <c r="U54" s="386"/>
      <c r="V54" s="386"/>
      <c r="W54" s="386"/>
      <c r="X54" s="387"/>
      <c r="Y54" s="385"/>
      <c r="Z54" s="386"/>
      <c r="AA54" s="386"/>
      <c r="AB54" s="386"/>
      <c r="AC54" s="386"/>
      <c r="AD54" s="386"/>
      <c r="AE54" s="386"/>
      <c r="AF54" s="386"/>
      <c r="AG54" s="386"/>
      <c r="AH54" s="386"/>
      <c r="AI54" s="386"/>
      <c r="AJ54" s="386"/>
      <c r="AK54" s="386"/>
      <c r="AL54" s="387"/>
    </row>
    <row r="55" spans="1:38" ht="11.45" customHeight="1" x14ac:dyDescent="0.2">
      <c r="A55" s="385"/>
      <c r="B55" s="386"/>
      <c r="C55" s="386"/>
      <c r="D55" s="386"/>
      <c r="E55" s="386"/>
      <c r="F55" s="386"/>
      <c r="G55" s="386"/>
      <c r="H55" s="386"/>
      <c r="I55" s="386"/>
      <c r="J55" s="386"/>
      <c r="K55" s="386"/>
      <c r="L55" s="386"/>
      <c r="M55" s="387"/>
      <c r="N55" s="385"/>
      <c r="O55" s="386"/>
      <c r="P55" s="386"/>
      <c r="Q55" s="386"/>
      <c r="R55" s="386"/>
      <c r="S55" s="386"/>
      <c r="T55" s="386"/>
      <c r="U55" s="386"/>
      <c r="V55" s="386"/>
      <c r="W55" s="386"/>
      <c r="X55" s="387"/>
      <c r="Y55" s="385"/>
      <c r="Z55" s="386"/>
      <c r="AA55" s="386"/>
      <c r="AB55" s="386"/>
      <c r="AC55" s="386"/>
      <c r="AD55" s="386"/>
      <c r="AE55" s="386"/>
      <c r="AF55" s="386"/>
      <c r="AG55" s="386"/>
      <c r="AH55" s="386"/>
      <c r="AI55" s="386"/>
      <c r="AJ55" s="386"/>
      <c r="AK55" s="386"/>
      <c r="AL55" s="387"/>
    </row>
    <row r="56" spans="1:38" ht="11.45" customHeight="1" x14ac:dyDescent="0.2">
      <c r="A56" s="385"/>
      <c r="B56" s="386"/>
      <c r="C56" s="386"/>
      <c r="D56" s="386"/>
      <c r="E56" s="386"/>
      <c r="F56" s="386"/>
      <c r="G56" s="386"/>
      <c r="H56" s="386"/>
      <c r="I56" s="386"/>
      <c r="J56" s="386"/>
      <c r="K56" s="386"/>
      <c r="L56" s="386"/>
      <c r="M56" s="387"/>
      <c r="N56" s="403"/>
      <c r="O56" s="386"/>
      <c r="P56" s="386"/>
      <c r="Q56" s="386"/>
      <c r="R56" s="386"/>
      <c r="S56" s="386"/>
      <c r="T56" s="386"/>
      <c r="U56" s="386"/>
      <c r="V56" s="386"/>
      <c r="W56" s="386"/>
      <c r="X56" s="387"/>
      <c r="Y56" s="403"/>
      <c r="Z56" s="386"/>
      <c r="AA56" s="386"/>
      <c r="AB56" s="386"/>
      <c r="AC56" s="386"/>
      <c r="AD56" s="386"/>
      <c r="AE56" s="386"/>
      <c r="AF56" s="386"/>
      <c r="AG56" s="386"/>
      <c r="AH56" s="386"/>
      <c r="AI56" s="386"/>
      <c r="AJ56" s="386"/>
      <c r="AK56" s="386"/>
      <c r="AL56" s="387"/>
    </row>
    <row r="57" spans="1:38" ht="11.45" customHeight="1" x14ac:dyDescent="0.2">
      <c r="A57" s="404"/>
      <c r="B57" s="405"/>
      <c r="C57" s="405"/>
      <c r="D57" s="405"/>
      <c r="E57" s="405"/>
      <c r="F57" s="405"/>
      <c r="G57" s="405"/>
      <c r="H57" s="405"/>
      <c r="I57" s="405"/>
      <c r="J57" s="405"/>
      <c r="K57" s="405"/>
      <c r="L57" s="405"/>
      <c r="M57" s="406"/>
      <c r="N57" s="407"/>
      <c r="O57" s="405"/>
      <c r="P57" s="405"/>
      <c r="Q57" s="405"/>
      <c r="R57" s="405"/>
      <c r="S57" s="405"/>
      <c r="T57" s="405"/>
      <c r="U57" s="405"/>
      <c r="V57" s="405"/>
      <c r="W57" s="405"/>
      <c r="X57" s="406"/>
      <c r="Y57" s="407"/>
      <c r="Z57" s="405"/>
      <c r="AA57" s="405"/>
      <c r="AB57" s="405"/>
      <c r="AC57" s="405"/>
      <c r="AD57" s="405"/>
      <c r="AE57" s="405"/>
      <c r="AF57" s="405"/>
      <c r="AG57" s="405"/>
      <c r="AH57" s="405"/>
      <c r="AI57" s="405"/>
      <c r="AJ57" s="405"/>
      <c r="AK57" s="405"/>
      <c r="AL57" s="406"/>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98"/>
      <c r="AI58" s="398"/>
      <c r="AJ58" s="398"/>
      <c r="AK58" s="398"/>
      <c r="AL58" s="3"/>
    </row>
    <row r="59" spans="1:38" x14ac:dyDescent="0.2">
      <c r="A59" s="399" t="s">
        <v>62</v>
      </c>
      <c r="B59" s="400"/>
      <c r="C59" s="400"/>
      <c r="D59" s="401" t="str">
        <f>SAYFA!G25</f>
        <v>//altıbinbeşyüzyirmi TL doksanüç Kuruş//</v>
      </c>
      <c r="E59" s="401"/>
      <c r="F59" s="401"/>
      <c r="G59" s="401"/>
      <c r="H59" s="401"/>
      <c r="I59" s="401"/>
      <c r="J59" s="401"/>
      <c r="K59" s="401"/>
      <c r="L59" s="401"/>
      <c r="M59" s="401"/>
      <c r="N59" s="401"/>
      <c r="O59" s="401"/>
      <c r="P59" s="401"/>
      <c r="Q59" s="401"/>
      <c r="R59" s="401"/>
      <c r="S59" s="31" t="s">
        <v>160</v>
      </c>
      <c r="T59" s="31"/>
      <c r="U59" s="31"/>
      <c r="V59" s="31"/>
      <c r="W59" s="31"/>
      <c r="X59" s="31"/>
      <c r="Y59" s="31"/>
      <c r="Z59" s="31"/>
      <c r="AA59" s="31"/>
      <c r="AB59" s="31"/>
      <c r="AC59" s="31"/>
      <c r="AD59" s="31"/>
      <c r="AE59" s="11"/>
      <c r="AF59" s="11"/>
      <c r="AG59" s="11"/>
      <c r="AH59" s="402"/>
      <c r="AI59" s="402"/>
      <c r="AJ59" s="402"/>
      <c r="AK59" s="402"/>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tabSelected="1" zoomScale="145" zoomScaleNormal="145" workbookViewId="0">
      <pane xSplit="6" ySplit="5" topLeftCell="G6" activePane="bottomRight" state="frozen"/>
      <selection pane="topRight" activeCell="G1" sqref="G1"/>
      <selection pane="bottomLeft" activeCell="A6" sqref="A6"/>
      <selection pane="bottomRight" activeCell="B63" sqref="A1:Q63"/>
    </sheetView>
  </sheetViews>
  <sheetFormatPr defaultColWidth="9.140625" defaultRowHeight="12.75" x14ac:dyDescent="0.2"/>
  <cols>
    <col min="1" max="1" width="5" style="625" customWidth="1"/>
    <col min="2" max="2" width="28.85546875" style="625" customWidth="1"/>
    <col min="3" max="3" width="14.140625" style="625" customWidth="1"/>
    <col min="4" max="4" width="11.5703125" style="625" customWidth="1"/>
    <col min="5" max="5" width="15" style="625" customWidth="1"/>
    <col min="6" max="10" width="0.140625" style="625" customWidth="1"/>
    <col min="11" max="11" width="9.140625" style="625"/>
    <col min="12" max="14" width="0.28515625" style="625" customWidth="1"/>
    <col min="15" max="17" width="0.140625" style="625" customWidth="1"/>
    <col min="18" max="16384" width="9.140625" style="625"/>
  </cols>
  <sheetData>
    <row r="1" spans="1:18" x14ac:dyDescent="0.2">
      <c r="A1" s="654" t="s">
        <v>169</v>
      </c>
      <c r="B1" s="655"/>
      <c r="C1" s="655"/>
      <c r="D1" s="655"/>
      <c r="E1" s="655"/>
      <c r="F1" s="655"/>
      <c r="G1" s="655"/>
      <c r="H1" s="655"/>
      <c r="I1" s="655"/>
      <c r="J1" s="655"/>
      <c r="K1" s="655"/>
      <c r="L1" s="655"/>
      <c r="M1" s="655"/>
      <c r="N1" s="655"/>
      <c r="O1" s="655"/>
      <c r="P1" s="655"/>
      <c r="Q1" s="656"/>
    </row>
    <row r="2" spans="1:18" x14ac:dyDescent="0.2">
      <c r="A2" s="657" t="s">
        <v>186</v>
      </c>
      <c r="B2" s="626"/>
      <c r="C2" s="627">
        <f>KONTROL!C5</f>
        <v>42930</v>
      </c>
      <c r="D2" s="626" t="s">
        <v>204</v>
      </c>
      <c r="E2" s="628">
        <v>2021</v>
      </c>
      <c r="F2" s="626"/>
      <c r="G2" s="626"/>
      <c r="H2" s="626"/>
      <c r="I2" s="626"/>
      <c r="J2" s="626"/>
      <c r="K2" s="626"/>
      <c r="L2" s="626"/>
      <c r="M2" s="626"/>
      <c r="N2" s="626"/>
      <c r="O2" s="626"/>
      <c r="P2" s="626"/>
      <c r="Q2" s="658"/>
    </row>
    <row r="3" spans="1:18" x14ac:dyDescent="0.2">
      <c r="A3" s="659" t="s">
        <v>170</v>
      </c>
      <c r="B3" s="630">
        <v>1</v>
      </c>
      <c r="C3" s="630">
        <v>2</v>
      </c>
      <c r="D3" s="630">
        <v>3</v>
      </c>
      <c r="E3" s="630">
        <v>4</v>
      </c>
      <c r="F3" s="629" t="s">
        <v>295</v>
      </c>
      <c r="G3" s="629"/>
      <c r="H3" s="629"/>
      <c r="I3" s="629"/>
      <c r="J3" s="629"/>
      <c r="K3" s="629"/>
      <c r="L3" s="629"/>
      <c r="M3" s="629"/>
      <c r="N3" s="629"/>
      <c r="O3" s="629"/>
      <c r="P3" s="629"/>
      <c r="Q3" s="660"/>
    </row>
    <row r="4" spans="1:18" s="632" customFormat="1" x14ac:dyDescent="0.2">
      <c r="A4" s="659"/>
      <c r="B4" s="631" t="s">
        <v>171</v>
      </c>
      <c r="C4" s="631" t="s">
        <v>172</v>
      </c>
      <c r="D4" s="631" t="s">
        <v>173</v>
      </c>
      <c r="E4" s="631" t="s">
        <v>174</v>
      </c>
      <c r="F4" s="629"/>
      <c r="G4" s="629"/>
      <c r="H4" s="629"/>
      <c r="I4" s="629"/>
      <c r="J4" s="629"/>
      <c r="K4" s="629"/>
      <c r="L4" s="629"/>
      <c r="M4" s="629"/>
      <c r="N4" s="629"/>
      <c r="O4" s="629"/>
      <c r="P4" s="629"/>
      <c r="Q4" s="660"/>
    </row>
    <row r="5" spans="1:18" ht="42" x14ac:dyDescent="0.2">
      <c r="A5" s="659"/>
      <c r="B5" s="631"/>
      <c r="C5" s="631"/>
      <c r="D5" s="631"/>
      <c r="E5" s="651"/>
      <c r="F5" s="652" t="s">
        <v>141</v>
      </c>
      <c r="G5" s="652" t="s">
        <v>131</v>
      </c>
      <c r="H5" s="652" t="s">
        <v>132</v>
      </c>
      <c r="I5" s="652" t="s">
        <v>133</v>
      </c>
      <c r="J5" s="652" t="s">
        <v>134</v>
      </c>
      <c r="K5" s="653" t="s">
        <v>135</v>
      </c>
      <c r="L5" s="652" t="s">
        <v>136</v>
      </c>
      <c r="M5" s="652" t="s">
        <v>137</v>
      </c>
      <c r="N5" s="652" t="s">
        <v>142</v>
      </c>
      <c r="O5" s="652" t="s">
        <v>143</v>
      </c>
      <c r="P5" s="652" t="s">
        <v>140</v>
      </c>
      <c r="Q5" s="661" t="s">
        <v>144</v>
      </c>
    </row>
    <row r="6" spans="1:18" ht="14.25" customHeight="1" x14ac:dyDescent="0.2">
      <c r="A6" s="662">
        <f>'BİLGİ GİRİŞİ'!A3</f>
        <v>1</v>
      </c>
      <c r="B6" s="633" t="str">
        <f>CONCATENATE('BİLGİ GİRİŞİ'!B3," ",'BİLGİ GİRİŞİ'!C3)</f>
        <v>HİKMET BUSE KARAGÖZ</v>
      </c>
      <c r="C6" s="634">
        <f>'BİLGİ GİRİŞİ'!J3</f>
        <v>50</v>
      </c>
      <c r="D6" s="635">
        <f>ROUND(($C$2*C6)/100,2)</f>
        <v>21465</v>
      </c>
      <c r="E6" s="648">
        <f>ROUND((D6*0.15)/12,2)</f>
        <v>268.31</v>
      </c>
      <c r="F6" s="650">
        <f>'BİLGİ GİRİŞİ'!K3</f>
        <v>268.3125</v>
      </c>
      <c r="G6" s="650">
        <f>'BİLGİ GİRİŞİ'!L3</f>
        <v>0</v>
      </c>
      <c r="H6" s="650">
        <f>'BİLGİ GİRİŞİ'!M3</f>
        <v>0</v>
      </c>
      <c r="I6" s="650">
        <f>'BİLGİ GİRİŞİ'!N3</f>
        <v>0</v>
      </c>
      <c r="J6" s="650">
        <f>'BİLGİ GİRİŞİ'!O3</f>
        <v>0</v>
      </c>
      <c r="K6" s="637">
        <f>BORDRO!U8</f>
        <v>268.31</v>
      </c>
      <c r="L6" s="649">
        <f>'BİLGİ GİRİŞİ'!Q3</f>
        <v>0</v>
      </c>
      <c r="M6" s="649">
        <f>'BİLGİ GİRİŞİ'!R3</f>
        <v>0</v>
      </c>
      <c r="N6" s="649">
        <f>'BİLGİ GİRİŞİ'!S3</f>
        <v>0</v>
      </c>
      <c r="O6" s="649">
        <f>'BİLGİ GİRİŞİ'!T3</f>
        <v>0</v>
      </c>
      <c r="P6" s="649"/>
      <c r="Q6" s="663"/>
      <c r="R6" s="638"/>
    </row>
    <row r="7" spans="1:18" ht="14.25" customHeight="1" x14ac:dyDescent="0.2">
      <c r="A7" s="662">
        <f>'BİLGİ GİRİŞİ'!A4</f>
        <v>2</v>
      </c>
      <c r="B7" s="633" t="str">
        <f>CONCATENATE('BİLGİ GİRİŞİ'!B4," ",'BİLGİ GİRİŞİ'!C4)</f>
        <v>YASEMİN ÖZTÜRK</v>
      </c>
      <c r="C7" s="634">
        <f>'BİLGİ GİRİŞİ'!J4</f>
        <v>50</v>
      </c>
      <c r="D7" s="635">
        <f t="shared" ref="D7:D10" si="0">ROUND(($C$2*C7)/100,2)</f>
        <v>21465</v>
      </c>
      <c r="E7" s="648">
        <f t="shared" ref="E7:E10" si="1">ROUND((D7*0.15)/12,2)</f>
        <v>268.31</v>
      </c>
      <c r="F7" s="650">
        <f>'BİLGİ GİRİŞİ'!K4</f>
        <v>220.72499999999999</v>
      </c>
      <c r="G7" s="650">
        <f>'BİLGİ GİRİŞİ'!L4</f>
        <v>0</v>
      </c>
      <c r="H7" s="650">
        <f>'BİLGİ GİRİŞİ'!M4</f>
        <v>0</v>
      </c>
      <c r="I7" s="650">
        <f>'BİLGİ GİRİŞİ'!N4</f>
        <v>0</v>
      </c>
      <c r="J7" s="650">
        <f>'BİLGİ GİRİŞİ'!O4</f>
        <v>0</v>
      </c>
      <c r="K7" s="637">
        <f>BORDRO!U9</f>
        <v>191.62</v>
      </c>
      <c r="L7" s="649">
        <f>'BİLGİ GİRİŞİ'!Q4</f>
        <v>0</v>
      </c>
      <c r="M7" s="649">
        <f>'BİLGİ GİRİŞİ'!R4</f>
        <v>0</v>
      </c>
      <c r="N7" s="649">
        <f>'BİLGİ GİRİŞİ'!S4</f>
        <v>0</v>
      </c>
      <c r="O7" s="649">
        <f>'BİLGİ GİRİŞİ'!T4</f>
        <v>0</v>
      </c>
      <c r="P7" s="649"/>
      <c r="Q7" s="663"/>
      <c r="R7" s="638"/>
    </row>
    <row r="8" spans="1:18" ht="14.25" customHeight="1" x14ac:dyDescent="0.2">
      <c r="A8" s="662">
        <f>'BİLGİ GİRİŞİ'!A5</f>
        <v>3</v>
      </c>
      <c r="B8" s="633" t="str">
        <f>CONCATENATE('BİLGİ GİRİŞİ'!B5," ",'BİLGİ GİRİŞİ'!C5)</f>
        <v>KEVSER KARAGÖZ</v>
      </c>
      <c r="C8" s="634">
        <f>'BİLGİ GİRİŞİ'!J5</f>
        <v>50</v>
      </c>
      <c r="D8" s="635">
        <f t="shared" si="0"/>
        <v>21465</v>
      </c>
      <c r="E8" s="648">
        <f t="shared" si="1"/>
        <v>268.31</v>
      </c>
      <c r="F8" s="650">
        <f>'BİLGİ GİRİŞİ'!K5</f>
        <v>220.72499999999999</v>
      </c>
      <c r="G8" s="650">
        <f>'BİLGİ GİRİŞİ'!L5</f>
        <v>0</v>
      </c>
      <c r="H8" s="650">
        <f>'BİLGİ GİRİŞİ'!M5</f>
        <v>0</v>
      </c>
      <c r="I8" s="650">
        <f>'BİLGİ GİRİŞİ'!N5</f>
        <v>0</v>
      </c>
      <c r="J8" s="650">
        <f>'BİLGİ GİRİŞİ'!O5</f>
        <v>0</v>
      </c>
      <c r="K8" s="637">
        <f>BORDRO!U10</f>
        <v>268.31</v>
      </c>
      <c r="L8" s="649">
        <f>'BİLGİ GİRİŞİ'!Q5</f>
        <v>0</v>
      </c>
      <c r="M8" s="649">
        <f>'BİLGİ GİRİŞİ'!R5</f>
        <v>0</v>
      </c>
      <c r="N8" s="649">
        <f>'BİLGİ GİRİŞİ'!S5</f>
        <v>0</v>
      </c>
      <c r="O8" s="649">
        <f>'BİLGİ GİRİŞİ'!T5</f>
        <v>0</v>
      </c>
      <c r="P8" s="649"/>
      <c r="Q8" s="663"/>
    </row>
    <row r="9" spans="1:18" ht="14.25" customHeight="1" x14ac:dyDescent="0.2">
      <c r="A9" s="662">
        <f>'BİLGİ GİRİŞİ'!A6</f>
        <v>4</v>
      </c>
      <c r="B9" s="639" t="str">
        <f>CONCATENATE('BİLGİ GİRİŞİ'!B6," ",'BİLGİ GİRİŞİ'!C6)</f>
        <v xml:space="preserve"> </v>
      </c>
      <c r="C9" s="640">
        <f>'BİLGİ GİRİŞİ'!J6</f>
        <v>50</v>
      </c>
      <c r="D9" s="636">
        <f t="shared" si="0"/>
        <v>21465</v>
      </c>
      <c r="E9" s="647">
        <f t="shared" si="1"/>
        <v>268.31</v>
      </c>
      <c r="F9" s="650">
        <f>'BİLGİ GİRİŞİ'!K6</f>
        <v>220.72499999999999</v>
      </c>
      <c r="G9" s="650">
        <f>'BİLGİ GİRİŞİ'!L6</f>
        <v>0</v>
      </c>
      <c r="H9" s="650">
        <f>'BİLGİ GİRİŞİ'!M6</f>
        <v>0</v>
      </c>
      <c r="I9" s="650">
        <f>'BİLGİ GİRİŞİ'!N6</f>
        <v>0</v>
      </c>
      <c r="J9" s="650">
        <f>'BİLGİ GİRİŞİ'!O6</f>
        <v>0</v>
      </c>
      <c r="K9" s="636">
        <f>'BİLGİ GİRİŞİ'!P6</f>
        <v>0</v>
      </c>
      <c r="L9" s="650">
        <f>'BİLGİ GİRİŞİ'!Q6</f>
        <v>0</v>
      </c>
      <c r="M9" s="650">
        <f>'BİLGİ GİRİŞİ'!R6</f>
        <v>0</v>
      </c>
      <c r="N9" s="650">
        <f>'BİLGİ GİRİŞİ'!S6</f>
        <v>0</v>
      </c>
      <c r="O9" s="650">
        <f>'BİLGİ GİRİŞİ'!T6</f>
        <v>0</v>
      </c>
      <c r="P9" s="649"/>
      <c r="Q9" s="663"/>
    </row>
    <row r="10" spans="1:18" ht="14.25" customHeight="1" x14ac:dyDescent="0.2">
      <c r="A10" s="662">
        <f>'BİLGİ GİRİŞİ'!A7</f>
        <v>5</v>
      </c>
      <c r="B10" s="639" t="str">
        <f>CONCATENATE('BİLGİ GİRİŞİ'!B7," ",'BİLGİ GİRİŞİ'!C7)</f>
        <v xml:space="preserve"> </v>
      </c>
      <c r="C10" s="640">
        <f>'BİLGİ GİRİŞİ'!J7</f>
        <v>50</v>
      </c>
      <c r="D10" s="636">
        <f t="shared" si="0"/>
        <v>21465</v>
      </c>
      <c r="E10" s="647">
        <f t="shared" si="1"/>
        <v>268.31</v>
      </c>
      <c r="F10" s="650">
        <f>'BİLGİ GİRİŞİ'!K7</f>
        <v>220.72499999999999</v>
      </c>
      <c r="G10" s="650">
        <f>'BİLGİ GİRİŞİ'!L7</f>
        <v>0</v>
      </c>
      <c r="H10" s="650">
        <f>'BİLGİ GİRİŞİ'!M7</f>
        <v>0</v>
      </c>
      <c r="I10" s="650">
        <f>'BİLGİ GİRİŞİ'!N7</f>
        <v>0</v>
      </c>
      <c r="J10" s="650">
        <f>'BİLGİ GİRİŞİ'!O7</f>
        <v>0</v>
      </c>
      <c r="K10" s="636">
        <f>'BİLGİ GİRİŞİ'!P7</f>
        <v>0</v>
      </c>
      <c r="L10" s="650">
        <f>'BİLGİ GİRİŞİ'!Q7</f>
        <v>0</v>
      </c>
      <c r="M10" s="650">
        <f>'BİLGİ GİRİŞİ'!R7</f>
        <v>0</v>
      </c>
      <c r="N10" s="650">
        <f>'BİLGİ GİRİŞİ'!S7</f>
        <v>0</v>
      </c>
      <c r="O10" s="650">
        <f>'BİLGİ GİRİŞİ'!T7</f>
        <v>0</v>
      </c>
      <c r="P10" s="649"/>
      <c r="Q10" s="663"/>
    </row>
    <row r="11" spans="1:18" ht="14.25" customHeight="1" x14ac:dyDescent="0.2">
      <c r="A11" s="662">
        <f>'BİLGİ GİRİŞİ'!A8</f>
        <v>6</v>
      </c>
      <c r="B11" s="639" t="str">
        <f>CONCATENATE('BİLGİ GİRİŞİ'!B8," ",'BİLGİ GİRİŞİ'!C8)</f>
        <v xml:space="preserve"> </v>
      </c>
      <c r="C11" s="640"/>
      <c r="D11" s="636"/>
      <c r="E11" s="647"/>
      <c r="F11" s="650"/>
      <c r="G11" s="650"/>
      <c r="H11" s="650"/>
      <c r="I11" s="650"/>
      <c r="J11" s="650"/>
      <c r="K11" s="636"/>
      <c r="L11" s="650"/>
      <c r="M11" s="650"/>
      <c r="N11" s="650"/>
      <c r="O11" s="650"/>
      <c r="P11" s="649"/>
      <c r="Q11" s="663"/>
    </row>
    <row r="12" spans="1:18" ht="14.25" customHeight="1" x14ac:dyDescent="0.2">
      <c r="A12" s="662">
        <f>'BİLGİ GİRİŞİ'!A9</f>
        <v>7</v>
      </c>
      <c r="B12" s="639" t="str">
        <f>CONCATENATE('BİLGİ GİRİŞİ'!B9," ",'BİLGİ GİRİŞİ'!C9)</f>
        <v xml:space="preserve"> </v>
      </c>
      <c r="C12" s="640"/>
      <c r="D12" s="636"/>
      <c r="E12" s="647"/>
      <c r="F12" s="650"/>
      <c r="G12" s="650"/>
      <c r="H12" s="650"/>
      <c r="I12" s="650"/>
      <c r="J12" s="650"/>
      <c r="K12" s="636"/>
      <c r="L12" s="650"/>
      <c r="M12" s="650"/>
      <c r="N12" s="650"/>
      <c r="O12" s="650"/>
      <c r="P12" s="649"/>
      <c r="Q12" s="663"/>
    </row>
    <row r="13" spans="1:18" ht="14.25" customHeight="1" x14ac:dyDescent="0.2">
      <c r="A13" s="662">
        <f>'BİLGİ GİRİŞİ'!A10</f>
        <v>8</v>
      </c>
      <c r="B13" s="639" t="str">
        <f>CONCATENATE('BİLGİ GİRİŞİ'!B10," ",'BİLGİ GİRİŞİ'!C10)</f>
        <v xml:space="preserve"> </v>
      </c>
      <c r="C13" s="640"/>
      <c r="D13" s="636"/>
      <c r="E13" s="647"/>
      <c r="F13" s="650"/>
      <c r="G13" s="650"/>
      <c r="H13" s="650"/>
      <c r="I13" s="650"/>
      <c r="J13" s="650"/>
      <c r="K13" s="636"/>
      <c r="L13" s="650"/>
      <c r="M13" s="650"/>
      <c r="N13" s="650"/>
      <c r="O13" s="650"/>
      <c r="P13" s="649"/>
      <c r="Q13" s="663"/>
    </row>
    <row r="14" spans="1:18" ht="14.25" customHeight="1" x14ac:dyDescent="0.2">
      <c r="A14" s="662">
        <f>'BİLGİ GİRİŞİ'!A11</f>
        <v>9</v>
      </c>
      <c r="B14" s="633" t="str">
        <f>CONCATENATE('BİLGİ GİRİŞİ'!B11," ",'BİLGİ GİRİŞİ'!C11)</f>
        <v xml:space="preserve"> </v>
      </c>
      <c r="C14" s="634"/>
      <c r="D14" s="635"/>
      <c r="E14" s="648"/>
      <c r="F14" s="650"/>
      <c r="G14" s="650"/>
      <c r="H14" s="650"/>
      <c r="I14" s="650"/>
      <c r="J14" s="650"/>
      <c r="K14" s="635"/>
      <c r="L14" s="649"/>
      <c r="M14" s="649"/>
      <c r="N14" s="649"/>
      <c r="O14" s="649"/>
      <c r="P14" s="649"/>
      <c r="Q14" s="663"/>
    </row>
    <row r="15" spans="1:18" ht="14.25" hidden="1" customHeight="1" x14ac:dyDescent="0.2">
      <c r="A15" s="662">
        <f>'BİLGİ GİRİŞİ'!A12</f>
        <v>10</v>
      </c>
      <c r="B15" s="633" t="str">
        <f>CONCATENATE('BİLGİ GİRİŞİ'!B12," ",'BİLGİ GİRİŞİ'!C12)</f>
        <v xml:space="preserve"> </v>
      </c>
      <c r="C15" s="634">
        <f>'BİLGİ GİRİŞİ'!J12</f>
        <v>0</v>
      </c>
      <c r="D15" s="635">
        <f t="shared" ref="D15:D53" si="2">ROUND(($C$2*C15)/100,2)</f>
        <v>0</v>
      </c>
      <c r="E15" s="648">
        <f t="shared" ref="E15:E53" si="3">ROUND((D15*0.15)/12,2)</f>
        <v>0</v>
      </c>
      <c r="F15" s="650"/>
      <c r="G15" s="650"/>
      <c r="H15" s="650"/>
      <c r="I15" s="650"/>
      <c r="J15" s="650"/>
      <c r="K15" s="635"/>
      <c r="L15" s="649"/>
      <c r="M15" s="649"/>
      <c r="N15" s="649"/>
      <c r="O15" s="649"/>
      <c r="P15" s="649"/>
      <c r="Q15" s="663"/>
    </row>
    <row r="16" spans="1:18" ht="14.25" hidden="1" customHeight="1" x14ac:dyDescent="0.2">
      <c r="A16" s="662">
        <f>'BİLGİ GİRİŞİ'!A13</f>
        <v>11</v>
      </c>
      <c r="B16" s="633" t="str">
        <f>CONCATENATE('BİLGİ GİRİŞİ'!B13," ",'BİLGİ GİRİŞİ'!C13)</f>
        <v xml:space="preserve"> </v>
      </c>
      <c r="C16" s="634">
        <f>'BİLGİ GİRİŞİ'!J13</f>
        <v>0</v>
      </c>
      <c r="D16" s="635">
        <f t="shared" si="2"/>
        <v>0</v>
      </c>
      <c r="E16" s="648">
        <f t="shared" si="3"/>
        <v>0</v>
      </c>
      <c r="F16" s="650"/>
      <c r="G16" s="650"/>
      <c r="H16" s="650"/>
      <c r="I16" s="650"/>
      <c r="J16" s="650"/>
      <c r="K16" s="635"/>
      <c r="L16" s="649"/>
      <c r="M16" s="649"/>
      <c r="N16" s="649"/>
      <c r="O16" s="649"/>
      <c r="P16" s="649"/>
      <c r="Q16" s="663"/>
    </row>
    <row r="17" spans="1:17" ht="14.25" hidden="1" customHeight="1" x14ac:dyDescent="0.2">
      <c r="A17" s="662">
        <f>'BİLGİ GİRİŞİ'!A14</f>
        <v>12</v>
      </c>
      <c r="B17" s="633" t="str">
        <f>CONCATENATE('BİLGİ GİRİŞİ'!B14," ",'BİLGİ GİRİŞİ'!C14)</f>
        <v xml:space="preserve"> </v>
      </c>
      <c r="C17" s="634">
        <f>'BİLGİ GİRİŞİ'!J14</f>
        <v>0</v>
      </c>
      <c r="D17" s="635">
        <f t="shared" si="2"/>
        <v>0</v>
      </c>
      <c r="E17" s="648">
        <f t="shared" si="3"/>
        <v>0</v>
      </c>
      <c r="F17" s="650"/>
      <c r="G17" s="650"/>
      <c r="H17" s="650"/>
      <c r="I17" s="650"/>
      <c r="J17" s="650"/>
      <c r="K17" s="635"/>
      <c r="L17" s="649"/>
      <c r="M17" s="649"/>
      <c r="N17" s="649"/>
      <c r="O17" s="649"/>
      <c r="P17" s="649"/>
      <c r="Q17" s="663"/>
    </row>
    <row r="18" spans="1:17" ht="14.25" hidden="1" customHeight="1" x14ac:dyDescent="0.2">
      <c r="A18" s="662">
        <f>'BİLGİ GİRİŞİ'!A15</f>
        <v>13</v>
      </c>
      <c r="B18" s="633" t="str">
        <f>CONCATENATE('BİLGİ GİRİŞİ'!B15," ",'BİLGİ GİRİŞİ'!C15)</f>
        <v xml:space="preserve"> </v>
      </c>
      <c r="C18" s="634">
        <f>'BİLGİ GİRİŞİ'!J15</f>
        <v>0</v>
      </c>
      <c r="D18" s="635">
        <f t="shared" si="2"/>
        <v>0</v>
      </c>
      <c r="E18" s="648">
        <f t="shared" si="3"/>
        <v>0</v>
      </c>
      <c r="F18" s="650"/>
      <c r="G18" s="650"/>
      <c r="H18" s="650"/>
      <c r="I18" s="650"/>
      <c r="J18" s="650"/>
      <c r="K18" s="635"/>
      <c r="L18" s="649"/>
      <c r="M18" s="649"/>
      <c r="N18" s="649"/>
      <c r="O18" s="649"/>
      <c r="P18" s="649"/>
      <c r="Q18" s="663"/>
    </row>
    <row r="19" spans="1:17" ht="14.25" hidden="1" customHeight="1" x14ac:dyDescent="0.2">
      <c r="A19" s="662">
        <f>'BİLGİ GİRİŞİ'!A16</f>
        <v>14</v>
      </c>
      <c r="B19" s="633" t="str">
        <f>CONCATENATE('BİLGİ GİRİŞİ'!B16," ",'BİLGİ GİRİŞİ'!C16)</f>
        <v xml:space="preserve"> </v>
      </c>
      <c r="C19" s="634">
        <f>'BİLGİ GİRİŞİ'!J16</f>
        <v>0</v>
      </c>
      <c r="D19" s="635">
        <f t="shared" si="2"/>
        <v>0</v>
      </c>
      <c r="E19" s="648">
        <f t="shared" si="3"/>
        <v>0</v>
      </c>
      <c r="F19" s="650"/>
      <c r="G19" s="650"/>
      <c r="H19" s="650"/>
      <c r="I19" s="650"/>
      <c r="J19" s="650"/>
      <c r="K19" s="635"/>
      <c r="L19" s="649"/>
      <c r="M19" s="649"/>
      <c r="N19" s="649"/>
      <c r="O19" s="649"/>
      <c r="P19" s="649"/>
      <c r="Q19" s="663"/>
    </row>
    <row r="20" spans="1:17" ht="14.25" hidden="1" customHeight="1" x14ac:dyDescent="0.2">
      <c r="A20" s="662">
        <f>'BİLGİ GİRİŞİ'!A17</f>
        <v>15</v>
      </c>
      <c r="B20" s="633" t="str">
        <f>CONCATENATE('BİLGİ GİRİŞİ'!B17," ",'BİLGİ GİRİŞİ'!C17)</f>
        <v xml:space="preserve"> </v>
      </c>
      <c r="C20" s="634">
        <f>'BİLGİ GİRİŞİ'!J17</f>
        <v>0</v>
      </c>
      <c r="D20" s="635">
        <f t="shared" si="2"/>
        <v>0</v>
      </c>
      <c r="E20" s="648">
        <f t="shared" si="3"/>
        <v>0</v>
      </c>
      <c r="F20" s="650"/>
      <c r="G20" s="650"/>
      <c r="H20" s="650"/>
      <c r="I20" s="650"/>
      <c r="J20" s="650"/>
      <c r="K20" s="635"/>
      <c r="L20" s="649"/>
      <c r="M20" s="649"/>
      <c r="N20" s="649"/>
      <c r="O20" s="649"/>
      <c r="P20" s="649"/>
      <c r="Q20" s="663"/>
    </row>
    <row r="21" spans="1:17" ht="14.25" hidden="1" customHeight="1" x14ac:dyDescent="0.2">
      <c r="A21" s="662">
        <f>'BİLGİ GİRİŞİ'!A18</f>
        <v>16</v>
      </c>
      <c r="B21" s="633" t="str">
        <f>CONCATENATE('BİLGİ GİRİŞİ'!B18," ",'BİLGİ GİRİŞİ'!C18)</f>
        <v xml:space="preserve"> </v>
      </c>
      <c r="C21" s="634">
        <f>'BİLGİ GİRİŞİ'!J18</f>
        <v>0</v>
      </c>
      <c r="D21" s="635">
        <f t="shared" si="2"/>
        <v>0</v>
      </c>
      <c r="E21" s="648">
        <f t="shared" si="3"/>
        <v>0</v>
      </c>
      <c r="F21" s="650"/>
      <c r="G21" s="650"/>
      <c r="H21" s="650"/>
      <c r="I21" s="650"/>
      <c r="J21" s="650"/>
      <c r="K21" s="635"/>
      <c r="L21" s="649"/>
      <c r="M21" s="649"/>
      <c r="N21" s="649"/>
      <c r="O21" s="649"/>
      <c r="P21" s="649"/>
      <c r="Q21" s="663"/>
    </row>
    <row r="22" spans="1:17" ht="14.25" hidden="1" customHeight="1" x14ac:dyDescent="0.2">
      <c r="A22" s="662">
        <f>'BİLGİ GİRİŞİ'!A19</f>
        <v>17</v>
      </c>
      <c r="B22" s="633" t="str">
        <f>CONCATENATE('BİLGİ GİRİŞİ'!B19," ",'BİLGİ GİRİŞİ'!C19)</f>
        <v xml:space="preserve"> </v>
      </c>
      <c r="C22" s="634">
        <f>'BİLGİ GİRİŞİ'!J19</f>
        <v>0</v>
      </c>
      <c r="D22" s="635">
        <f t="shared" si="2"/>
        <v>0</v>
      </c>
      <c r="E22" s="648">
        <f t="shared" si="3"/>
        <v>0</v>
      </c>
      <c r="F22" s="650"/>
      <c r="G22" s="650"/>
      <c r="H22" s="650"/>
      <c r="I22" s="650"/>
      <c r="J22" s="650"/>
      <c r="K22" s="635"/>
      <c r="L22" s="649"/>
      <c r="M22" s="649"/>
      <c r="N22" s="649"/>
      <c r="O22" s="649"/>
      <c r="P22" s="649"/>
      <c r="Q22" s="663"/>
    </row>
    <row r="23" spans="1:17" ht="14.25" hidden="1" customHeight="1" x14ac:dyDescent="0.2">
      <c r="A23" s="662">
        <f>'BİLGİ GİRİŞİ'!A20</f>
        <v>18</v>
      </c>
      <c r="B23" s="633" t="str">
        <f>CONCATENATE('BİLGİ GİRİŞİ'!B20," ",'BİLGİ GİRİŞİ'!C20)</f>
        <v xml:space="preserve"> </v>
      </c>
      <c r="C23" s="634">
        <f>'BİLGİ GİRİŞİ'!J20</f>
        <v>0</v>
      </c>
      <c r="D23" s="635">
        <f t="shared" si="2"/>
        <v>0</v>
      </c>
      <c r="E23" s="648">
        <f t="shared" si="3"/>
        <v>0</v>
      </c>
      <c r="F23" s="650"/>
      <c r="G23" s="650"/>
      <c r="H23" s="650"/>
      <c r="I23" s="650"/>
      <c r="J23" s="650"/>
      <c r="K23" s="635"/>
      <c r="L23" s="649"/>
      <c r="M23" s="649"/>
      <c r="N23" s="649"/>
      <c r="O23" s="649"/>
      <c r="P23" s="649"/>
      <c r="Q23" s="663"/>
    </row>
    <row r="24" spans="1:17" ht="14.25" hidden="1" customHeight="1" x14ac:dyDescent="0.2">
      <c r="A24" s="662">
        <f>'BİLGİ GİRİŞİ'!A21</f>
        <v>19</v>
      </c>
      <c r="B24" s="633" t="str">
        <f>CONCATENATE('BİLGİ GİRİŞİ'!B21," ",'BİLGİ GİRİŞİ'!C21)</f>
        <v xml:space="preserve"> </v>
      </c>
      <c r="C24" s="634">
        <f>'BİLGİ GİRİŞİ'!J21</f>
        <v>0</v>
      </c>
      <c r="D24" s="635">
        <f t="shared" si="2"/>
        <v>0</v>
      </c>
      <c r="E24" s="648">
        <f t="shared" si="3"/>
        <v>0</v>
      </c>
      <c r="F24" s="650"/>
      <c r="G24" s="650"/>
      <c r="H24" s="650"/>
      <c r="I24" s="650"/>
      <c r="J24" s="650"/>
      <c r="K24" s="635"/>
      <c r="L24" s="649"/>
      <c r="M24" s="649"/>
      <c r="N24" s="649"/>
      <c r="O24" s="649"/>
      <c r="P24" s="649"/>
      <c r="Q24" s="663"/>
    </row>
    <row r="25" spans="1:17" ht="14.25" hidden="1" customHeight="1" x14ac:dyDescent="0.2">
      <c r="A25" s="662">
        <f>'BİLGİ GİRİŞİ'!A22</f>
        <v>20</v>
      </c>
      <c r="B25" s="633" t="str">
        <f>CONCATENATE('BİLGİ GİRİŞİ'!B22," ",'BİLGİ GİRİŞİ'!C22)</f>
        <v xml:space="preserve"> </v>
      </c>
      <c r="C25" s="634">
        <f>'BİLGİ GİRİŞİ'!J22</f>
        <v>0</v>
      </c>
      <c r="D25" s="635">
        <f t="shared" si="2"/>
        <v>0</v>
      </c>
      <c r="E25" s="648">
        <f t="shared" si="3"/>
        <v>0</v>
      </c>
      <c r="F25" s="650"/>
      <c r="G25" s="650"/>
      <c r="H25" s="650"/>
      <c r="I25" s="650"/>
      <c r="J25" s="650"/>
      <c r="K25" s="635"/>
      <c r="L25" s="649"/>
      <c r="M25" s="649"/>
      <c r="N25" s="649"/>
      <c r="O25" s="649"/>
      <c r="P25" s="649"/>
      <c r="Q25" s="663"/>
    </row>
    <row r="26" spans="1:17" ht="14.25" hidden="1" customHeight="1" x14ac:dyDescent="0.2">
      <c r="A26" s="662">
        <f>'BİLGİ GİRİŞİ'!A23</f>
        <v>21</v>
      </c>
      <c r="B26" s="633" t="str">
        <f>CONCATENATE('BİLGİ GİRİŞİ'!B23," ",'BİLGİ GİRİŞİ'!C23)</f>
        <v xml:space="preserve"> </v>
      </c>
      <c r="C26" s="634">
        <f>'BİLGİ GİRİŞİ'!J23</f>
        <v>0</v>
      </c>
      <c r="D26" s="635">
        <f t="shared" si="2"/>
        <v>0</v>
      </c>
      <c r="E26" s="648">
        <f t="shared" si="3"/>
        <v>0</v>
      </c>
      <c r="F26" s="650"/>
      <c r="G26" s="650"/>
      <c r="H26" s="650"/>
      <c r="I26" s="650"/>
      <c r="J26" s="650"/>
      <c r="K26" s="635"/>
      <c r="L26" s="649"/>
      <c r="M26" s="649"/>
      <c r="N26" s="649"/>
      <c r="O26" s="649"/>
      <c r="P26" s="649"/>
      <c r="Q26" s="663"/>
    </row>
    <row r="27" spans="1:17" ht="14.25" hidden="1" customHeight="1" x14ac:dyDescent="0.2">
      <c r="A27" s="662">
        <f>'BİLGİ GİRİŞİ'!A24</f>
        <v>22</v>
      </c>
      <c r="B27" s="633" t="str">
        <f>CONCATENATE('BİLGİ GİRİŞİ'!B24," ",'BİLGİ GİRİŞİ'!C24)</f>
        <v xml:space="preserve"> </v>
      </c>
      <c r="C27" s="634">
        <f>'BİLGİ GİRİŞİ'!J24</f>
        <v>0</v>
      </c>
      <c r="D27" s="635">
        <f t="shared" si="2"/>
        <v>0</v>
      </c>
      <c r="E27" s="648">
        <f t="shared" si="3"/>
        <v>0</v>
      </c>
      <c r="F27" s="650"/>
      <c r="G27" s="650"/>
      <c r="H27" s="650"/>
      <c r="I27" s="650"/>
      <c r="J27" s="650"/>
      <c r="K27" s="635"/>
      <c r="L27" s="649"/>
      <c r="M27" s="649"/>
      <c r="N27" s="649"/>
      <c r="O27" s="649"/>
      <c r="P27" s="649"/>
      <c r="Q27" s="663"/>
    </row>
    <row r="28" spans="1:17" ht="14.25" hidden="1" customHeight="1" x14ac:dyDescent="0.2">
      <c r="A28" s="662">
        <f>'BİLGİ GİRİŞİ'!A25</f>
        <v>23</v>
      </c>
      <c r="B28" s="633" t="str">
        <f>CONCATENATE('BİLGİ GİRİŞİ'!B25," ",'BİLGİ GİRİŞİ'!C25)</f>
        <v xml:space="preserve"> </v>
      </c>
      <c r="C28" s="634">
        <f>'BİLGİ GİRİŞİ'!J25</f>
        <v>0</v>
      </c>
      <c r="D28" s="635">
        <f t="shared" si="2"/>
        <v>0</v>
      </c>
      <c r="E28" s="648">
        <f t="shared" si="3"/>
        <v>0</v>
      </c>
      <c r="F28" s="650"/>
      <c r="G28" s="650"/>
      <c r="H28" s="650"/>
      <c r="I28" s="650"/>
      <c r="J28" s="650"/>
      <c r="K28" s="635"/>
      <c r="L28" s="649"/>
      <c r="M28" s="649"/>
      <c r="N28" s="649"/>
      <c r="O28" s="649"/>
      <c r="P28" s="649"/>
      <c r="Q28" s="663"/>
    </row>
    <row r="29" spans="1:17" ht="14.25" hidden="1" customHeight="1" x14ac:dyDescent="0.2">
      <c r="A29" s="662">
        <f>'BİLGİ GİRİŞİ'!A26</f>
        <v>24</v>
      </c>
      <c r="B29" s="633" t="str">
        <f>CONCATENATE('BİLGİ GİRİŞİ'!B26," ",'BİLGİ GİRİŞİ'!C26)</f>
        <v xml:space="preserve"> </v>
      </c>
      <c r="C29" s="634">
        <f>'BİLGİ GİRİŞİ'!J26</f>
        <v>0</v>
      </c>
      <c r="D29" s="635">
        <f t="shared" si="2"/>
        <v>0</v>
      </c>
      <c r="E29" s="648">
        <f t="shared" si="3"/>
        <v>0</v>
      </c>
      <c r="F29" s="650"/>
      <c r="G29" s="650"/>
      <c r="H29" s="650"/>
      <c r="I29" s="650"/>
      <c r="J29" s="650"/>
      <c r="K29" s="635"/>
      <c r="L29" s="649"/>
      <c r="M29" s="649"/>
      <c r="N29" s="649"/>
      <c r="O29" s="649"/>
      <c r="P29" s="649"/>
      <c r="Q29" s="663"/>
    </row>
    <row r="30" spans="1:17" ht="14.25" hidden="1" customHeight="1" x14ac:dyDescent="0.2">
      <c r="A30" s="662">
        <f>'BİLGİ GİRİŞİ'!A27</f>
        <v>25</v>
      </c>
      <c r="B30" s="633" t="str">
        <f>CONCATENATE('BİLGİ GİRİŞİ'!B27," ",'BİLGİ GİRİŞİ'!C27)</f>
        <v xml:space="preserve"> </v>
      </c>
      <c r="C30" s="634">
        <f>'BİLGİ GİRİŞİ'!J27</f>
        <v>0</v>
      </c>
      <c r="D30" s="635">
        <f t="shared" si="2"/>
        <v>0</v>
      </c>
      <c r="E30" s="648">
        <f t="shared" si="3"/>
        <v>0</v>
      </c>
      <c r="F30" s="650"/>
      <c r="G30" s="650"/>
      <c r="H30" s="650"/>
      <c r="I30" s="650"/>
      <c r="J30" s="650"/>
      <c r="K30" s="635"/>
      <c r="L30" s="649"/>
      <c r="M30" s="649"/>
      <c r="N30" s="649"/>
      <c r="O30" s="649"/>
      <c r="P30" s="649"/>
      <c r="Q30" s="663"/>
    </row>
    <row r="31" spans="1:17" ht="14.25" hidden="1" customHeight="1" x14ac:dyDescent="0.2">
      <c r="A31" s="662">
        <f>'BİLGİ GİRİŞİ'!A28</f>
        <v>26</v>
      </c>
      <c r="B31" s="633" t="str">
        <f>CONCATENATE('BİLGİ GİRİŞİ'!B28," ",'BİLGİ GİRİŞİ'!C28)</f>
        <v xml:space="preserve"> </v>
      </c>
      <c r="C31" s="634">
        <f>'BİLGİ GİRİŞİ'!J28</f>
        <v>0</v>
      </c>
      <c r="D31" s="635">
        <f t="shared" si="2"/>
        <v>0</v>
      </c>
      <c r="E31" s="648">
        <f t="shared" si="3"/>
        <v>0</v>
      </c>
      <c r="F31" s="650"/>
      <c r="G31" s="650"/>
      <c r="H31" s="650"/>
      <c r="I31" s="650"/>
      <c r="J31" s="650"/>
      <c r="K31" s="635"/>
      <c r="L31" s="649"/>
      <c r="M31" s="649"/>
      <c r="N31" s="649"/>
      <c r="O31" s="649"/>
      <c r="P31" s="649"/>
      <c r="Q31" s="663"/>
    </row>
    <row r="32" spans="1:17" ht="14.25" hidden="1" customHeight="1" x14ac:dyDescent="0.2">
      <c r="A32" s="662">
        <f>'BİLGİ GİRİŞİ'!A29</f>
        <v>27</v>
      </c>
      <c r="B32" s="633" t="str">
        <f>CONCATENATE('BİLGİ GİRİŞİ'!B29," ",'BİLGİ GİRİŞİ'!C29)</f>
        <v xml:space="preserve"> </v>
      </c>
      <c r="C32" s="634">
        <f>'BİLGİ GİRİŞİ'!J29</f>
        <v>0</v>
      </c>
      <c r="D32" s="635">
        <f t="shared" si="2"/>
        <v>0</v>
      </c>
      <c r="E32" s="648">
        <f t="shared" si="3"/>
        <v>0</v>
      </c>
      <c r="F32" s="650"/>
      <c r="G32" s="650"/>
      <c r="H32" s="650"/>
      <c r="I32" s="650"/>
      <c r="J32" s="650"/>
      <c r="K32" s="635"/>
      <c r="L32" s="649"/>
      <c r="M32" s="649"/>
      <c r="N32" s="649"/>
      <c r="O32" s="649"/>
      <c r="P32" s="649"/>
      <c r="Q32" s="663"/>
    </row>
    <row r="33" spans="1:17" ht="14.25" hidden="1" customHeight="1" x14ac:dyDescent="0.2">
      <c r="A33" s="662">
        <f>'BİLGİ GİRİŞİ'!A30</f>
        <v>28</v>
      </c>
      <c r="B33" s="633" t="str">
        <f>CONCATENATE('BİLGİ GİRİŞİ'!B30," ",'BİLGİ GİRİŞİ'!C30)</f>
        <v xml:space="preserve"> </v>
      </c>
      <c r="C33" s="634">
        <f>'BİLGİ GİRİŞİ'!J30</f>
        <v>0</v>
      </c>
      <c r="D33" s="635">
        <f t="shared" si="2"/>
        <v>0</v>
      </c>
      <c r="E33" s="648">
        <f t="shared" si="3"/>
        <v>0</v>
      </c>
      <c r="F33" s="650"/>
      <c r="G33" s="650"/>
      <c r="H33" s="650"/>
      <c r="I33" s="650"/>
      <c r="J33" s="650"/>
      <c r="K33" s="635"/>
      <c r="L33" s="649"/>
      <c r="M33" s="649"/>
      <c r="N33" s="649"/>
      <c r="O33" s="649"/>
      <c r="P33" s="649"/>
      <c r="Q33" s="663"/>
    </row>
    <row r="34" spans="1:17" ht="14.25" hidden="1" customHeight="1" x14ac:dyDescent="0.2">
      <c r="A34" s="662">
        <f>'BİLGİ GİRİŞİ'!A31</f>
        <v>29</v>
      </c>
      <c r="B34" s="633" t="str">
        <f>CONCATENATE('BİLGİ GİRİŞİ'!B31," ",'BİLGİ GİRİŞİ'!C31)</f>
        <v xml:space="preserve"> </v>
      </c>
      <c r="C34" s="634">
        <f>'BİLGİ GİRİŞİ'!J31</f>
        <v>0</v>
      </c>
      <c r="D34" s="635">
        <f t="shared" si="2"/>
        <v>0</v>
      </c>
      <c r="E34" s="648">
        <f t="shared" si="3"/>
        <v>0</v>
      </c>
      <c r="F34" s="650"/>
      <c r="G34" s="650"/>
      <c r="H34" s="650"/>
      <c r="I34" s="650"/>
      <c r="J34" s="650"/>
      <c r="K34" s="635"/>
      <c r="L34" s="649"/>
      <c r="M34" s="649"/>
      <c r="N34" s="649"/>
      <c r="O34" s="649"/>
      <c r="P34" s="649"/>
      <c r="Q34" s="663"/>
    </row>
    <row r="35" spans="1:17" ht="14.25" hidden="1" customHeight="1" x14ac:dyDescent="0.2">
      <c r="A35" s="662">
        <f>'BİLGİ GİRİŞİ'!A32</f>
        <v>30</v>
      </c>
      <c r="B35" s="633" t="str">
        <f>CONCATENATE('BİLGİ GİRİŞİ'!B32," ",'BİLGİ GİRİŞİ'!C32)</f>
        <v xml:space="preserve"> </v>
      </c>
      <c r="C35" s="634">
        <f>'BİLGİ GİRİŞİ'!J32</f>
        <v>0</v>
      </c>
      <c r="D35" s="635">
        <f t="shared" si="2"/>
        <v>0</v>
      </c>
      <c r="E35" s="648">
        <f t="shared" si="3"/>
        <v>0</v>
      </c>
      <c r="F35" s="650"/>
      <c r="G35" s="650"/>
      <c r="H35" s="650"/>
      <c r="I35" s="650"/>
      <c r="J35" s="650"/>
      <c r="K35" s="635"/>
      <c r="L35" s="649"/>
      <c r="M35" s="649"/>
      <c r="N35" s="649"/>
      <c r="O35" s="649"/>
      <c r="P35" s="649"/>
      <c r="Q35" s="663"/>
    </row>
    <row r="36" spans="1:17" ht="14.25" hidden="1" customHeight="1" x14ac:dyDescent="0.2">
      <c r="A36" s="662">
        <f>'BİLGİ GİRİŞİ'!A33</f>
        <v>31</v>
      </c>
      <c r="B36" s="633" t="str">
        <f>CONCATENATE('BİLGİ GİRİŞİ'!B33," ",'BİLGİ GİRİŞİ'!C33)</f>
        <v xml:space="preserve"> </v>
      </c>
      <c r="C36" s="634">
        <f>'BİLGİ GİRİŞİ'!J33</f>
        <v>0</v>
      </c>
      <c r="D36" s="635">
        <f t="shared" si="2"/>
        <v>0</v>
      </c>
      <c r="E36" s="648">
        <f t="shared" si="3"/>
        <v>0</v>
      </c>
      <c r="F36" s="650"/>
      <c r="G36" s="650"/>
      <c r="H36" s="650"/>
      <c r="I36" s="650"/>
      <c r="J36" s="650"/>
      <c r="K36" s="635"/>
      <c r="L36" s="649"/>
      <c r="M36" s="649"/>
      <c r="N36" s="649"/>
      <c r="O36" s="649"/>
      <c r="P36" s="649"/>
      <c r="Q36" s="663"/>
    </row>
    <row r="37" spans="1:17" ht="14.25" hidden="1" customHeight="1" x14ac:dyDescent="0.2">
      <c r="A37" s="662">
        <f>'BİLGİ GİRİŞİ'!A34</f>
        <v>32</v>
      </c>
      <c r="B37" s="633" t="str">
        <f>CONCATENATE('BİLGİ GİRİŞİ'!B34," ",'BİLGİ GİRİŞİ'!C34)</f>
        <v xml:space="preserve"> </v>
      </c>
      <c r="C37" s="634">
        <f>'BİLGİ GİRİŞİ'!J34</f>
        <v>0</v>
      </c>
      <c r="D37" s="635">
        <f t="shared" si="2"/>
        <v>0</v>
      </c>
      <c r="E37" s="648">
        <f t="shared" si="3"/>
        <v>0</v>
      </c>
      <c r="F37" s="650"/>
      <c r="G37" s="650"/>
      <c r="H37" s="650"/>
      <c r="I37" s="650"/>
      <c r="J37" s="650"/>
      <c r="K37" s="635"/>
      <c r="L37" s="649"/>
      <c r="M37" s="649"/>
      <c r="N37" s="649"/>
      <c r="O37" s="649"/>
      <c r="P37" s="649"/>
      <c r="Q37" s="663"/>
    </row>
    <row r="38" spans="1:17" ht="14.25" hidden="1" customHeight="1" x14ac:dyDescent="0.2">
      <c r="A38" s="662">
        <f>'BİLGİ GİRİŞİ'!A35</f>
        <v>33</v>
      </c>
      <c r="B38" s="633" t="str">
        <f>CONCATENATE('BİLGİ GİRİŞİ'!B35," ",'BİLGİ GİRİŞİ'!C35)</f>
        <v xml:space="preserve"> </v>
      </c>
      <c r="C38" s="634">
        <f>'BİLGİ GİRİŞİ'!J35</f>
        <v>0</v>
      </c>
      <c r="D38" s="635">
        <f t="shared" si="2"/>
        <v>0</v>
      </c>
      <c r="E38" s="648">
        <f t="shared" si="3"/>
        <v>0</v>
      </c>
      <c r="F38" s="650"/>
      <c r="G38" s="650"/>
      <c r="H38" s="650"/>
      <c r="I38" s="650"/>
      <c r="J38" s="650"/>
      <c r="K38" s="635"/>
      <c r="L38" s="649"/>
      <c r="M38" s="649"/>
      <c r="N38" s="649"/>
      <c r="O38" s="649"/>
      <c r="P38" s="649"/>
      <c r="Q38" s="663"/>
    </row>
    <row r="39" spans="1:17" ht="14.25" hidden="1" customHeight="1" x14ac:dyDescent="0.2">
      <c r="A39" s="662">
        <f>'BİLGİ GİRİŞİ'!A36</f>
        <v>34</v>
      </c>
      <c r="B39" s="633" t="str">
        <f>CONCATENATE('BİLGİ GİRİŞİ'!B36," ",'BİLGİ GİRİŞİ'!C36)</f>
        <v xml:space="preserve"> </v>
      </c>
      <c r="C39" s="634">
        <f>'BİLGİ GİRİŞİ'!J36</f>
        <v>0</v>
      </c>
      <c r="D39" s="635">
        <f t="shared" si="2"/>
        <v>0</v>
      </c>
      <c r="E39" s="648">
        <f t="shared" si="3"/>
        <v>0</v>
      </c>
      <c r="F39" s="650"/>
      <c r="G39" s="650"/>
      <c r="H39" s="650"/>
      <c r="I39" s="650"/>
      <c r="J39" s="650"/>
      <c r="K39" s="635"/>
      <c r="L39" s="649"/>
      <c r="M39" s="649"/>
      <c r="N39" s="649"/>
      <c r="O39" s="649"/>
      <c r="P39" s="649"/>
      <c r="Q39" s="663"/>
    </row>
    <row r="40" spans="1:17" ht="14.25" hidden="1" customHeight="1" x14ac:dyDescent="0.2">
      <c r="A40" s="662">
        <f>'BİLGİ GİRİŞİ'!A37</f>
        <v>35</v>
      </c>
      <c r="B40" s="633" t="str">
        <f>CONCATENATE('BİLGİ GİRİŞİ'!B37," ",'BİLGİ GİRİŞİ'!C37)</f>
        <v xml:space="preserve"> </v>
      </c>
      <c r="C40" s="634">
        <f>'BİLGİ GİRİŞİ'!J37</f>
        <v>0</v>
      </c>
      <c r="D40" s="635">
        <f t="shared" si="2"/>
        <v>0</v>
      </c>
      <c r="E40" s="648">
        <f t="shared" si="3"/>
        <v>0</v>
      </c>
      <c r="F40" s="650"/>
      <c r="G40" s="650"/>
      <c r="H40" s="650"/>
      <c r="I40" s="650"/>
      <c r="J40" s="650"/>
      <c r="K40" s="635"/>
      <c r="L40" s="649"/>
      <c r="M40" s="649"/>
      <c r="N40" s="649"/>
      <c r="O40" s="649"/>
      <c r="P40" s="649"/>
      <c r="Q40" s="663"/>
    </row>
    <row r="41" spans="1:17" ht="14.25" hidden="1" customHeight="1" x14ac:dyDescent="0.2">
      <c r="A41" s="662">
        <f>'BİLGİ GİRİŞİ'!A38</f>
        <v>36</v>
      </c>
      <c r="B41" s="633" t="str">
        <f>CONCATENATE('BİLGİ GİRİŞİ'!B38," ",'BİLGİ GİRİŞİ'!C38)</f>
        <v xml:space="preserve"> </v>
      </c>
      <c r="C41" s="634">
        <f>'BİLGİ GİRİŞİ'!J38</f>
        <v>0</v>
      </c>
      <c r="D41" s="635">
        <f t="shared" si="2"/>
        <v>0</v>
      </c>
      <c r="E41" s="648">
        <f t="shared" si="3"/>
        <v>0</v>
      </c>
      <c r="F41" s="650"/>
      <c r="G41" s="650"/>
      <c r="H41" s="650"/>
      <c r="I41" s="650"/>
      <c r="J41" s="650"/>
      <c r="K41" s="635"/>
      <c r="L41" s="649"/>
      <c r="M41" s="649"/>
      <c r="N41" s="649"/>
      <c r="O41" s="649"/>
      <c r="P41" s="649"/>
      <c r="Q41" s="663"/>
    </row>
    <row r="42" spans="1:17" ht="14.25" hidden="1" customHeight="1" x14ac:dyDescent="0.2">
      <c r="A42" s="662">
        <f>'BİLGİ GİRİŞİ'!A39</f>
        <v>37</v>
      </c>
      <c r="B42" s="633" t="str">
        <f>CONCATENATE('BİLGİ GİRİŞİ'!B39," ",'BİLGİ GİRİŞİ'!C39)</f>
        <v xml:space="preserve"> </v>
      </c>
      <c r="C42" s="634">
        <f>'BİLGİ GİRİŞİ'!J39</f>
        <v>0</v>
      </c>
      <c r="D42" s="635">
        <f t="shared" si="2"/>
        <v>0</v>
      </c>
      <c r="E42" s="648">
        <f t="shared" si="3"/>
        <v>0</v>
      </c>
      <c r="F42" s="650"/>
      <c r="G42" s="650"/>
      <c r="H42" s="650"/>
      <c r="I42" s="650"/>
      <c r="J42" s="650"/>
      <c r="K42" s="635"/>
      <c r="L42" s="649"/>
      <c r="M42" s="649"/>
      <c r="N42" s="649"/>
      <c r="O42" s="649"/>
      <c r="P42" s="649"/>
      <c r="Q42" s="663"/>
    </row>
    <row r="43" spans="1:17" ht="14.25" hidden="1" customHeight="1" x14ac:dyDescent="0.2">
      <c r="A43" s="662">
        <f>'BİLGİ GİRİŞİ'!A40</f>
        <v>38</v>
      </c>
      <c r="B43" s="633" t="str">
        <f>CONCATENATE('BİLGİ GİRİŞİ'!B40," ",'BİLGİ GİRİŞİ'!C40)</f>
        <v xml:space="preserve"> </v>
      </c>
      <c r="C43" s="634">
        <f>'BİLGİ GİRİŞİ'!J40</f>
        <v>0</v>
      </c>
      <c r="D43" s="635">
        <f t="shared" si="2"/>
        <v>0</v>
      </c>
      <c r="E43" s="648">
        <f t="shared" si="3"/>
        <v>0</v>
      </c>
      <c r="F43" s="650"/>
      <c r="G43" s="650"/>
      <c r="H43" s="650"/>
      <c r="I43" s="650"/>
      <c r="J43" s="650"/>
      <c r="K43" s="635"/>
      <c r="L43" s="649"/>
      <c r="M43" s="649"/>
      <c r="N43" s="649"/>
      <c r="O43" s="649"/>
      <c r="P43" s="649"/>
      <c r="Q43" s="663"/>
    </row>
    <row r="44" spans="1:17" ht="14.25" hidden="1" customHeight="1" x14ac:dyDescent="0.2">
      <c r="A44" s="662">
        <f>'BİLGİ GİRİŞİ'!A41</f>
        <v>39</v>
      </c>
      <c r="B44" s="633" t="str">
        <f>CONCATENATE('BİLGİ GİRİŞİ'!B41," ",'BİLGİ GİRİŞİ'!C41)</f>
        <v xml:space="preserve"> </v>
      </c>
      <c r="C44" s="634">
        <f>'BİLGİ GİRİŞİ'!J41</f>
        <v>0</v>
      </c>
      <c r="D44" s="635">
        <f t="shared" si="2"/>
        <v>0</v>
      </c>
      <c r="E44" s="648">
        <f t="shared" si="3"/>
        <v>0</v>
      </c>
      <c r="F44" s="650"/>
      <c r="G44" s="650"/>
      <c r="H44" s="650"/>
      <c r="I44" s="650"/>
      <c r="J44" s="650"/>
      <c r="K44" s="635"/>
      <c r="L44" s="649"/>
      <c r="M44" s="649"/>
      <c r="N44" s="649"/>
      <c r="O44" s="649"/>
      <c r="P44" s="649"/>
      <c r="Q44" s="663"/>
    </row>
    <row r="45" spans="1:17" ht="14.25" hidden="1" customHeight="1" x14ac:dyDescent="0.2">
      <c r="A45" s="662">
        <f>'BİLGİ GİRİŞİ'!A42</f>
        <v>40</v>
      </c>
      <c r="B45" s="633" t="str">
        <f>CONCATENATE('BİLGİ GİRİŞİ'!B42," ",'BİLGİ GİRİŞİ'!C42)</f>
        <v xml:space="preserve"> </v>
      </c>
      <c r="C45" s="634">
        <f>'BİLGİ GİRİŞİ'!J42</f>
        <v>0</v>
      </c>
      <c r="D45" s="635">
        <f t="shared" si="2"/>
        <v>0</v>
      </c>
      <c r="E45" s="648">
        <f t="shared" si="3"/>
        <v>0</v>
      </c>
      <c r="F45" s="650"/>
      <c r="G45" s="650"/>
      <c r="H45" s="650"/>
      <c r="I45" s="650"/>
      <c r="J45" s="650"/>
      <c r="K45" s="635"/>
      <c r="L45" s="649"/>
      <c r="M45" s="649"/>
      <c r="N45" s="649"/>
      <c r="O45" s="649"/>
      <c r="P45" s="649"/>
      <c r="Q45" s="663"/>
    </row>
    <row r="46" spans="1:17" ht="14.25" hidden="1" customHeight="1" x14ac:dyDescent="0.2">
      <c r="A46" s="662">
        <f>'BİLGİ GİRİŞİ'!A43</f>
        <v>41</v>
      </c>
      <c r="B46" s="633" t="str">
        <f>CONCATENATE('BİLGİ GİRİŞİ'!B43," ",'BİLGİ GİRİŞİ'!C43)</f>
        <v xml:space="preserve"> </v>
      </c>
      <c r="C46" s="634">
        <f>'BİLGİ GİRİŞİ'!J43</f>
        <v>0</v>
      </c>
      <c r="D46" s="635">
        <f t="shared" si="2"/>
        <v>0</v>
      </c>
      <c r="E46" s="648">
        <f t="shared" si="3"/>
        <v>0</v>
      </c>
      <c r="F46" s="650"/>
      <c r="G46" s="650"/>
      <c r="H46" s="650"/>
      <c r="I46" s="650"/>
      <c r="J46" s="650"/>
      <c r="K46" s="635"/>
      <c r="L46" s="649"/>
      <c r="M46" s="649"/>
      <c r="N46" s="649"/>
      <c r="O46" s="649"/>
      <c r="P46" s="649"/>
      <c r="Q46" s="663"/>
    </row>
    <row r="47" spans="1:17" ht="14.25" hidden="1" customHeight="1" x14ac:dyDescent="0.2">
      <c r="A47" s="662">
        <f>'BİLGİ GİRİŞİ'!A44</f>
        <v>42</v>
      </c>
      <c r="B47" s="633" t="str">
        <f>CONCATENATE('BİLGİ GİRİŞİ'!B44," ",'BİLGİ GİRİŞİ'!C44)</f>
        <v xml:space="preserve"> </v>
      </c>
      <c r="C47" s="634">
        <f>'BİLGİ GİRİŞİ'!J44</f>
        <v>0</v>
      </c>
      <c r="D47" s="635">
        <f t="shared" si="2"/>
        <v>0</v>
      </c>
      <c r="E47" s="648">
        <f t="shared" si="3"/>
        <v>0</v>
      </c>
      <c r="F47" s="650"/>
      <c r="G47" s="650"/>
      <c r="H47" s="650"/>
      <c r="I47" s="650"/>
      <c r="J47" s="650"/>
      <c r="K47" s="635"/>
      <c r="L47" s="649"/>
      <c r="M47" s="649"/>
      <c r="N47" s="649"/>
      <c r="O47" s="649"/>
      <c r="P47" s="649"/>
      <c r="Q47" s="663"/>
    </row>
    <row r="48" spans="1:17" ht="14.25" hidden="1" customHeight="1" x14ac:dyDescent="0.2">
      <c r="A48" s="662">
        <f>'BİLGİ GİRİŞİ'!A45</f>
        <v>43</v>
      </c>
      <c r="B48" s="633" t="str">
        <f>CONCATENATE('BİLGİ GİRİŞİ'!B45," ",'BİLGİ GİRİŞİ'!C45)</f>
        <v xml:space="preserve"> </v>
      </c>
      <c r="C48" s="634">
        <f>'BİLGİ GİRİŞİ'!J45</f>
        <v>0</v>
      </c>
      <c r="D48" s="635">
        <f t="shared" si="2"/>
        <v>0</v>
      </c>
      <c r="E48" s="648">
        <f t="shared" si="3"/>
        <v>0</v>
      </c>
      <c r="F48" s="650"/>
      <c r="G48" s="650"/>
      <c r="H48" s="650"/>
      <c r="I48" s="650"/>
      <c r="J48" s="650"/>
      <c r="K48" s="635"/>
      <c r="L48" s="649"/>
      <c r="M48" s="649"/>
      <c r="N48" s="649"/>
      <c r="O48" s="649"/>
      <c r="P48" s="649"/>
      <c r="Q48" s="663"/>
    </row>
    <row r="49" spans="1:17" ht="14.25" hidden="1" customHeight="1" x14ac:dyDescent="0.2">
      <c r="A49" s="662">
        <f>'BİLGİ GİRİŞİ'!A46</f>
        <v>44</v>
      </c>
      <c r="B49" s="633" t="str">
        <f>CONCATENATE('BİLGİ GİRİŞİ'!B46," ",'BİLGİ GİRİŞİ'!C46)</f>
        <v xml:space="preserve"> </v>
      </c>
      <c r="C49" s="634">
        <f>'BİLGİ GİRİŞİ'!J46</f>
        <v>0</v>
      </c>
      <c r="D49" s="635">
        <f t="shared" si="2"/>
        <v>0</v>
      </c>
      <c r="E49" s="648">
        <f t="shared" si="3"/>
        <v>0</v>
      </c>
      <c r="F49" s="650"/>
      <c r="G49" s="650"/>
      <c r="H49" s="650"/>
      <c r="I49" s="650"/>
      <c r="J49" s="650"/>
      <c r="K49" s="635"/>
      <c r="L49" s="649"/>
      <c r="M49" s="649"/>
      <c r="N49" s="649"/>
      <c r="O49" s="649"/>
      <c r="P49" s="649"/>
      <c r="Q49" s="663"/>
    </row>
    <row r="50" spans="1:17" ht="14.25" hidden="1" customHeight="1" x14ac:dyDescent="0.2">
      <c r="A50" s="662">
        <f>'BİLGİ GİRİŞİ'!A47</f>
        <v>45</v>
      </c>
      <c r="B50" s="633" t="str">
        <f>CONCATENATE('BİLGİ GİRİŞİ'!B47," ",'BİLGİ GİRİŞİ'!C47)</f>
        <v xml:space="preserve"> </v>
      </c>
      <c r="C50" s="634">
        <f>'BİLGİ GİRİŞİ'!J47</f>
        <v>0</v>
      </c>
      <c r="D50" s="635">
        <f t="shared" si="2"/>
        <v>0</v>
      </c>
      <c r="E50" s="648">
        <f t="shared" si="3"/>
        <v>0</v>
      </c>
      <c r="F50" s="650"/>
      <c r="G50" s="650"/>
      <c r="H50" s="650"/>
      <c r="I50" s="650"/>
      <c r="J50" s="650"/>
      <c r="K50" s="635"/>
      <c r="L50" s="649"/>
      <c r="M50" s="649"/>
      <c r="N50" s="649"/>
      <c r="O50" s="649"/>
      <c r="P50" s="649"/>
      <c r="Q50" s="663"/>
    </row>
    <row r="51" spans="1:17" ht="14.25" hidden="1" customHeight="1" x14ac:dyDescent="0.2">
      <c r="A51" s="662">
        <f>'BİLGİ GİRİŞİ'!A48</f>
        <v>46</v>
      </c>
      <c r="B51" s="633" t="str">
        <f>CONCATENATE('BİLGİ GİRİŞİ'!B48," ",'BİLGİ GİRİŞİ'!C48)</f>
        <v xml:space="preserve"> </v>
      </c>
      <c r="C51" s="634">
        <f>'BİLGİ GİRİŞİ'!J48</f>
        <v>0</v>
      </c>
      <c r="D51" s="635">
        <f t="shared" si="2"/>
        <v>0</v>
      </c>
      <c r="E51" s="648">
        <f t="shared" si="3"/>
        <v>0</v>
      </c>
      <c r="F51" s="650"/>
      <c r="G51" s="650"/>
      <c r="H51" s="650"/>
      <c r="I51" s="650"/>
      <c r="J51" s="650"/>
      <c r="K51" s="635"/>
      <c r="L51" s="649"/>
      <c r="M51" s="649"/>
      <c r="N51" s="649"/>
      <c r="O51" s="649"/>
      <c r="P51" s="649"/>
      <c r="Q51" s="663"/>
    </row>
    <row r="52" spans="1:17" ht="14.25" hidden="1" customHeight="1" x14ac:dyDescent="0.2">
      <c r="A52" s="662">
        <f>'BİLGİ GİRİŞİ'!A49</f>
        <v>47</v>
      </c>
      <c r="B52" s="633" t="str">
        <f>CONCATENATE('BİLGİ GİRİŞİ'!B49," ",'BİLGİ GİRİŞİ'!C49)</f>
        <v xml:space="preserve"> </v>
      </c>
      <c r="C52" s="634">
        <f>'BİLGİ GİRİŞİ'!J49</f>
        <v>0</v>
      </c>
      <c r="D52" s="635">
        <f t="shared" si="2"/>
        <v>0</v>
      </c>
      <c r="E52" s="648">
        <f t="shared" si="3"/>
        <v>0</v>
      </c>
      <c r="F52" s="650"/>
      <c r="G52" s="650"/>
      <c r="H52" s="650"/>
      <c r="I52" s="650"/>
      <c r="J52" s="650"/>
      <c r="K52" s="635"/>
      <c r="L52" s="649"/>
      <c r="M52" s="649"/>
      <c r="N52" s="649"/>
      <c r="O52" s="649"/>
      <c r="P52" s="649"/>
      <c r="Q52" s="663"/>
    </row>
    <row r="53" spans="1:17" ht="14.25" hidden="1" customHeight="1" x14ac:dyDescent="0.2">
      <c r="A53" s="662">
        <f>'BİLGİ GİRİŞİ'!A50</f>
        <v>48</v>
      </c>
      <c r="B53" s="633" t="str">
        <f>CONCATENATE('BİLGİ GİRİŞİ'!B50," ",'BİLGİ GİRİŞİ'!C50)</f>
        <v xml:space="preserve"> </v>
      </c>
      <c r="C53" s="634">
        <f>'BİLGİ GİRİŞİ'!J50</f>
        <v>0</v>
      </c>
      <c r="D53" s="635">
        <f t="shared" si="2"/>
        <v>0</v>
      </c>
      <c r="E53" s="648">
        <f t="shared" si="3"/>
        <v>0</v>
      </c>
      <c r="F53" s="650"/>
      <c r="G53" s="650"/>
      <c r="H53" s="650"/>
      <c r="I53" s="650"/>
      <c r="J53" s="650"/>
      <c r="K53" s="635"/>
      <c r="L53" s="649"/>
      <c r="M53" s="649"/>
      <c r="N53" s="649"/>
      <c r="O53" s="649"/>
      <c r="P53" s="649"/>
      <c r="Q53" s="663"/>
    </row>
    <row r="54" spans="1:17" ht="14.25" hidden="1" customHeight="1" x14ac:dyDescent="0.2">
      <c r="A54" s="662"/>
      <c r="B54" s="633"/>
      <c r="C54" s="634"/>
      <c r="D54" s="635"/>
      <c r="E54" s="648"/>
      <c r="F54" s="650"/>
      <c r="G54" s="650"/>
      <c r="H54" s="650"/>
      <c r="I54" s="650"/>
      <c r="J54" s="650"/>
      <c r="K54" s="635"/>
      <c r="L54" s="649"/>
      <c r="M54" s="649"/>
      <c r="N54" s="649"/>
      <c r="O54" s="649"/>
      <c r="P54" s="649"/>
      <c r="Q54" s="663"/>
    </row>
    <row r="55" spans="1:17" ht="14.25" customHeight="1" x14ac:dyDescent="0.2">
      <c r="A55" s="662"/>
      <c r="B55" s="633"/>
      <c r="C55" s="634"/>
      <c r="D55" s="635"/>
      <c r="E55" s="648"/>
      <c r="F55" s="650"/>
      <c r="G55" s="650"/>
      <c r="H55" s="650"/>
      <c r="I55" s="650"/>
      <c r="J55" s="650"/>
      <c r="K55" s="635"/>
      <c r="L55" s="649"/>
      <c r="M55" s="649"/>
      <c r="N55" s="649"/>
      <c r="O55" s="649"/>
      <c r="P55" s="649"/>
      <c r="Q55" s="663"/>
    </row>
    <row r="56" spans="1:17" ht="14.25" customHeight="1" thickBot="1" x14ac:dyDescent="0.25">
      <c r="A56" s="664" t="s">
        <v>6</v>
      </c>
      <c r="B56" s="665"/>
      <c r="C56" s="665"/>
      <c r="D56" s="666"/>
      <c r="E56" s="667">
        <f>SUM(E6:E55)</f>
        <v>1341.55</v>
      </c>
      <c r="F56" s="668">
        <f>SUM(F6:F55)</f>
        <v>1151.2125000000001</v>
      </c>
      <c r="G56" s="668">
        <f t="shared" ref="G56:Q56" si="4">SUM(G6:G55)</f>
        <v>0</v>
      </c>
      <c r="H56" s="668">
        <f t="shared" si="4"/>
        <v>0</v>
      </c>
      <c r="I56" s="668">
        <f t="shared" si="4"/>
        <v>0</v>
      </c>
      <c r="J56" s="668">
        <f t="shared" si="4"/>
        <v>0</v>
      </c>
      <c r="K56" s="669">
        <f t="shared" si="4"/>
        <v>728.24</v>
      </c>
      <c r="L56" s="670">
        <f t="shared" si="4"/>
        <v>0</v>
      </c>
      <c r="M56" s="670">
        <f t="shared" si="4"/>
        <v>0</v>
      </c>
      <c r="N56" s="670">
        <f t="shared" si="4"/>
        <v>0</v>
      </c>
      <c r="O56" s="670">
        <f t="shared" si="4"/>
        <v>0</v>
      </c>
      <c r="P56" s="670">
        <f t="shared" si="4"/>
        <v>0</v>
      </c>
      <c r="Q56" s="671">
        <f t="shared" si="4"/>
        <v>0</v>
      </c>
    </row>
    <row r="57" spans="1:17" x14ac:dyDescent="0.2">
      <c r="A57" s="641" t="s">
        <v>294</v>
      </c>
      <c r="B57" s="642" t="s">
        <v>175</v>
      </c>
      <c r="C57" s="642"/>
      <c r="D57" s="642"/>
      <c r="E57" s="642"/>
      <c r="F57" s="642"/>
      <c r="G57" s="642"/>
      <c r="H57" s="642"/>
      <c r="I57" s="642"/>
      <c r="J57" s="642"/>
      <c r="K57" s="642"/>
      <c r="L57" s="642"/>
      <c r="M57" s="642"/>
      <c r="N57" s="642"/>
      <c r="O57" s="642"/>
      <c r="P57" s="642"/>
      <c r="Q57" s="642"/>
    </row>
    <row r="58" spans="1:17" x14ac:dyDescent="0.2">
      <c r="A58" s="643"/>
      <c r="B58" s="643"/>
      <c r="C58" s="643"/>
      <c r="D58" s="643"/>
      <c r="E58" s="643"/>
      <c r="F58" s="643"/>
    </row>
    <row r="59" spans="1:17" ht="24.75" customHeight="1" x14ac:dyDescent="0.2">
      <c r="A59" s="644" t="s">
        <v>176</v>
      </c>
      <c r="B59" s="646" t="s">
        <v>177</v>
      </c>
      <c r="C59" s="646"/>
      <c r="D59" s="646"/>
      <c r="E59" s="646"/>
      <c r="F59" s="646"/>
      <c r="G59" s="646"/>
      <c r="H59" s="646"/>
      <c r="I59" s="646"/>
      <c r="J59" s="646"/>
      <c r="K59" s="646"/>
      <c r="L59" s="646"/>
      <c r="M59" s="646"/>
      <c r="N59" s="646"/>
      <c r="O59" s="646"/>
      <c r="P59" s="646"/>
      <c r="Q59" s="646"/>
    </row>
    <row r="60" spans="1:17" ht="23.25" customHeight="1" x14ac:dyDescent="0.2">
      <c r="A60" s="645" t="s">
        <v>178</v>
      </c>
      <c r="B60" s="646" t="s">
        <v>179</v>
      </c>
      <c r="C60" s="646"/>
      <c r="D60" s="646"/>
      <c r="E60" s="646"/>
      <c r="F60" s="646"/>
      <c r="G60" s="646"/>
      <c r="H60" s="646"/>
      <c r="I60" s="646"/>
      <c r="J60" s="646"/>
      <c r="K60" s="646"/>
      <c r="L60" s="646"/>
      <c r="M60" s="646"/>
      <c r="N60" s="646"/>
      <c r="O60" s="646"/>
      <c r="P60" s="646"/>
      <c r="Q60" s="646"/>
    </row>
    <row r="61" spans="1:17" ht="28.5" customHeight="1" x14ac:dyDescent="0.2">
      <c r="A61" s="645" t="s">
        <v>180</v>
      </c>
      <c r="B61" s="646" t="s">
        <v>181</v>
      </c>
      <c r="C61" s="646"/>
      <c r="D61" s="646"/>
      <c r="E61" s="646"/>
      <c r="F61" s="646"/>
      <c r="G61" s="646"/>
      <c r="H61" s="646"/>
      <c r="I61" s="646"/>
      <c r="J61" s="646"/>
      <c r="K61" s="646"/>
      <c r="L61" s="646"/>
      <c r="M61" s="646"/>
      <c r="N61" s="646"/>
      <c r="O61" s="646"/>
      <c r="P61" s="646"/>
      <c r="Q61" s="646"/>
    </row>
    <row r="62" spans="1:17" ht="27.75" customHeight="1" x14ac:dyDescent="0.2">
      <c r="A62" s="645" t="s">
        <v>182</v>
      </c>
      <c r="B62" s="646" t="s">
        <v>183</v>
      </c>
      <c r="C62" s="646"/>
      <c r="D62" s="646"/>
      <c r="E62" s="646"/>
      <c r="F62" s="646"/>
      <c r="G62" s="646"/>
      <c r="H62" s="646"/>
      <c r="I62" s="646"/>
      <c r="J62" s="646"/>
      <c r="K62" s="646"/>
      <c r="L62" s="646"/>
      <c r="M62" s="646"/>
      <c r="N62" s="646"/>
      <c r="O62" s="646"/>
      <c r="P62" s="646"/>
      <c r="Q62" s="646"/>
    </row>
    <row r="63" spans="1:17" ht="26.25" customHeight="1" x14ac:dyDescent="0.2">
      <c r="A63" s="644" t="s">
        <v>184</v>
      </c>
      <c r="B63" s="646" t="s">
        <v>185</v>
      </c>
      <c r="C63" s="646"/>
      <c r="D63" s="646"/>
      <c r="E63" s="646"/>
      <c r="F63" s="646"/>
      <c r="G63" s="646"/>
      <c r="H63" s="646"/>
      <c r="I63" s="646"/>
      <c r="J63" s="646"/>
      <c r="K63" s="646"/>
      <c r="L63" s="646"/>
      <c r="M63" s="646"/>
      <c r="N63" s="646"/>
      <c r="O63" s="646"/>
      <c r="P63" s="646"/>
      <c r="Q63" s="646"/>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67" sqref="A1:D67"/>
    </sheetView>
  </sheetViews>
  <sheetFormatPr defaultColWidth="9.140625" defaultRowHeight="12.75" x14ac:dyDescent="0.2"/>
  <cols>
    <col min="1" max="1" width="8" style="67" customWidth="1"/>
    <col min="2" max="2" width="29.85546875" style="67" customWidth="1"/>
    <col min="3" max="3" width="33.140625" style="153" customWidth="1"/>
    <col min="4" max="4" width="16.42578125" style="67" customWidth="1"/>
    <col min="5" max="16384" width="9.140625" style="67"/>
  </cols>
  <sheetData>
    <row r="1" spans="1:4" x14ac:dyDescent="0.2">
      <c r="A1" s="448" t="s">
        <v>139</v>
      </c>
      <c r="B1" s="448"/>
      <c r="C1" s="448"/>
      <c r="D1" s="448"/>
    </row>
    <row r="2" spans="1:4" x14ac:dyDescent="0.2">
      <c r="A2" s="117"/>
      <c r="B2" s="117"/>
      <c r="C2" s="135"/>
      <c r="D2" s="118"/>
    </row>
    <row r="3" spans="1:4" ht="32.25" customHeight="1" x14ac:dyDescent="0.2">
      <c r="A3" s="453" t="s">
        <v>13</v>
      </c>
      <c r="B3" s="454"/>
      <c r="C3" s="449" t="s">
        <v>283</v>
      </c>
      <c r="D3" s="449"/>
    </row>
    <row r="4" spans="1:4" ht="15.75" customHeight="1" x14ac:dyDescent="0.2">
      <c r="A4" s="119" t="s">
        <v>15</v>
      </c>
      <c r="B4" s="119"/>
      <c r="C4" s="450" t="s">
        <v>284</v>
      </c>
      <c r="D4" s="450"/>
    </row>
    <row r="5" spans="1:4" ht="15.75" customHeight="1" x14ac:dyDescent="0.2">
      <c r="A5" s="119" t="s">
        <v>16</v>
      </c>
      <c r="B5" s="119"/>
      <c r="C5" s="451" t="str">
        <f>CONCATENATE(KONTROL!C1,"-",KONTROL!C2)</f>
        <v>HAZİRAN-2021</v>
      </c>
      <c r="D5" s="452"/>
    </row>
    <row r="6" spans="1:4" ht="12" customHeight="1" x14ac:dyDescent="0.2">
      <c r="A6" s="120"/>
      <c r="B6" s="121"/>
      <c r="C6" s="152"/>
      <c r="D6" s="122"/>
    </row>
    <row r="7" spans="1:4" ht="12" customHeight="1" x14ac:dyDescent="0.2">
      <c r="A7" s="458" t="s">
        <v>17</v>
      </c>
      <c r="B7" s="461" t="s">
        <v>193</v>
      </c>
      <c r="C7" s="464" t="s">
        <v>247</v>
      </c>
      <c r="D7" s="461" t="s">
        <v>192</v>
      </c>
    </row>
    <row r="8" spans="1:4" ht="12" customHeight="1" x14ac:dyDescent="0.2">
      <c r="A8" s="459"/>
      <c r="B8" s="462"/>
      <c r="C8" s="465"/>
      <c r="D8" s="462"/>
    </row>
    <row r="9" spans="1:4" ht="16.149999999999999" customHeight="1" x14ac:dyDescent="0.2">
      <c r="A9" s="460"/>
      <c r="B9" s="463"/>
      <c r="C9" s="466"/>
      <c r="D9" s="463"/>
    </row>
    <row r="10" spans="1:4" ht="19.149999999999999" customHeight="1" x14ac:dyDescent="0.2">
      <c r="A10" s="123">
        <v>1</v>
      </c>
      <c r="B10" s="124" t="str">
        <f>CONCATENATE('BİLGİ GİRİŞİ'!B3," ",'BİLGİ GİRİŞİ'!C3)</f>
        <v>HİKMET BUSE KARAGÖZ</v>
      </c>
      <c r="C10" s="125" t="str">
        <f>'BİLGİ GİRİŞİ'!E3</f>
        <v>TR560001000396795101645003</v>
      </c>
      <c r="D10" s="150">
        <f>BORDRO!V8</f>
        <v>3290.5800000000008</v>
      </c>
    </row>
    <row r="11" spans="1:4" ht="20.100000000000001" customHeight="1" x14ac:dyDescent="0.2">
      <c r="A11" s="123">
        <v>2</v>
      </c>
      <c r="B11" s="124" t="str">
        <f>CONCATENATE('BİLGİ GİRİŞİ'!B4," ",'BİLGİ GİRİŞİ'!C4)</f>
        <v>YASEMİN ÖZTÜRK</v>
      </c>
      <c r="C11" s="125" t="str">
        <f>'BİLGİ GİRİŞİ'!E4</f>
        <v>TR170001000396471445865004</v>
      </c>
      <c r="D11" s="150">
        <f>BORDRO!V9</f>
        <v>1266.21</v>
      </c>
    </row>
    <row r="12" spans="1:4" ht="19.5" customHeight="1" x14ac:dyDescent="0.2">
      <c r="A12" s="123">
        <v>3</v>
      </c>
      <c r="B12" s="124" t="str">
        <f>CONCATENATE('BİLGİ GİRİŞİ'!B5," ",'BİLGİ GİRİŞİ'!C5)</f>
        <v>KEVSER KARAGÖZ</v>
      </c>
      <c r="C12" s="125" t="str">
        <f>'BİLGİ GİRİŞİ'!E5</f>
        <v>TR660001000396751387425003</v>
      </c>
      <c r="D12" s="150">
        <f>BORDRO!V10</f>
        <v>1964.1399999999999</v>
      </c>
    </row>
    <row r="13" spans="1:4" ht="19.5" customHeight="1" x14ac:dyDescent="0.2">
      <c r="A13" s="123">
        <v>4</v>
      </c>
      <c r="B13" s="124" t="str">
        <f>CONCATENATE('BİLGİ GİRİŞİ'!B6," ",'BİLGİ GİRİŞİ'!C6)</f>
        <v xml:space="preserve"> </v>
      </c>
      <c r="C13" s="232">
        <f>'BİLGİ GİRİŞİ'!E6</f>
        <v>0</v>
      </c>
      <c r="D13" s="233">
        <f>BORDRO!V11</f>
        <v>0</v>
      </c>
    </row>
    <row r="14" spans="1:4" ht="18.75" customHeight="1" x14ac:dyDescent="0.2">
      <c r="A14" s="123">
        <v>5</v>
      </c>
      <c r="B14" s="124" t="str">
        <f>CONCATENATE('BİLGİ GİRİŞİ'!B7," ",'BİLGİ GİRİŞİ'!C7)</f>
        <v xml:space="preserve"> </v>
      </c>
      <c r="C14" s="232">
        <f>'BİLGİ GİRİŞİ'!E7</f>
        <v>0</v>
      </c>
      <c r="D14" s="233">
        <f>BORDRO!V12</f>
        <v>0</v>
      </c>
    </row>
    <row r="15" spans="1:4" ht="20.100000000000001" customHeight="1" x14ac:dyDescent="0.2">
      <c r="A15" s="123">
        <v>6</v>
      </c>
      <c r="B15" s="124" t="str">
        <f>CONCATENATE('BİLGİ GİRİŞİ'!B8," ",'BİLGİ GİRİŞİ'!C8)</f>
        <v xml:space="preserve"> </v>
      </c>
      <c r="C15" s="125"/>
      <c r="D15" s="150"/>
    </row>
    <row r="16" spans="1:4" ht="20.100000000000001" customHeight="1" x14ac:dyDescent="0.2">
      <c r="A16" s="123">
        <v>7</v>
      </c>
      <c r="B16" s="124" t="str">
        <f>CONCATENATE('BİLGİ GİRİŞİ'!B9," ",'BİLGİ GİRİŞİ'!C9)</f>
        <v xml:space="preserve"> </v>
      </c>
      <c r="C16" s="125"/>
      <c r="D16" s="150"/>
    </row>
    <row r="17" spans="1:4" ht="20.100000000000001" customHeight="1" x14ac:dyDescent="0.2">
      <c r="A17" s="123">
        <v>8</v>
      </c>
      <c r="B17" s="124" t="str">
        <f>CONCATENATE('BİLGİ GİRİŞİ'!B10," ",'BİLGİ GİRİŞİ'!C10)</f>
        <v xml:space="preserve"> </v>
      </c>
      <c r="C17" s="125"/>
      <c r="D17" s="150"/>
    </row>
    <row r="18" spans="1:4" ht="20.100000000000001" customHeight="1" x14ac:dyDescent="0.2">
      <c r="A18" s="123">
        <v>9</v>
      </c>
      <c r="B18" s="124" t="str">
        <f>CONCATENATE('BİLGİ GİRİŞİ'!B11," ",'BİLGİ GİRİŞİ'!C11)</f>
        <v xml:space="preserve"> </v>
      </c>
      <c r="C18" s="125"/>
      <c r="D18" s="150"/>
    </row>
    <row r="19" spans="1:4" ht="20.100000000000001" hidden="1" customHeight="1" x14ac:dyDescent="0.2">
      <c r="A19" s="123">
        <v>10</v>
      </c>
      <c r="B19" s="124" t="str">
        <f>CONCATENATE('BİLGİ GİRİŞİ'!B12," ",'BİLGİ GİRİŞİ'!C12)</f>
        <v xml:space="preserve"> </v>
      </c>
      <c r="C19" s="125">
        <f>'BİLGİ GİRİŞİ'!E12</f>
        <v>0</v>
      </c>
      <c r="D19" s="150">
        <f>BORDRO!V17</f>
        <v>0</v>
      </c>
    </row>
    <row r="20" spans="1:4" ht="20.100000000000001" hidden="1" customHeight="1" x14ac:dyDescent="0.2">
      <c r="A20" s="123">
        <v>11</v>
      </c>
      <c r="B20" s="124" t="str">
        <f>CONCATENATE('BİLGİ GİRİŞİ'!B13," ",'BİLGİ GİRİŞİ'!C13)</f>
        <v xml:space="preserve"> </v>
      </c>
      <c r="C20" s="125">
        <f>'BİLGİ GİRİŞİ'!E13</f>
        <v>0</v>
      </c>
      <c r="D20" s="150">
        <f>BORDRO!V18</f>
        <v>0</v>
      </c>
    </row>
    <row r="21" spans="1:4" ht="20.100000000000001" hidden="1" customHeight="1" x14ac:dyDescent="0.2">
      <c r="A21" s="123">
        <v>12</v>
      </c>
      <c r="B21" s="124" t="str">
        <f>CONCATENATE('BİLGİ GİRİŞİ'!B14," ",'BİLGİ GİRİŞİ'!C14)</f>
        <v xml:space="preserve"> </v>
      </c>
      <c r="C21" s="125">
        <f>'BİLGİ GİRİŞİ'!E14</f>
        <v>0</v>
      </c>
      <c r="D21" s="150">
        <f>BORDRO!V19</f>
        <v>0</v>
      </c>
    </row>
    <row r="22" spans="1:4" ht="20.100000000000001" hidden="1" customHeight="1" x14ac:dyDescent="0.2">
      <c r="A22" s="123">
        <v>13</v>
      </c>
      <c r="B22" s="124" t="str">
        <f>CONCATENATE('BİLGİ GİRİŞİ'!B15," ",'BİLGİ GİRİŞİ'!C15)</f>
        <v xml:space="preserve"> </v>
      </c>
      <c r="C22" s="125">
        <f>'BİLGİ GİRİŞİ'!E15</f>
        <v>0</v>
      </c>
      <c r="D22" s="150">
        <f>BORDRO!V20</f>
        <v>0</v>
      </c>
    </row>
    <row r="23" spans="1:4" ht="20.100000000000001" hidden="1" customHeight="1" x14ac:dyDescent="0.2">
      <c r="A23" s="123">
        <v>14</v>
      </c>
      <c r="B23" s="124" t="str">
        <f>CONCATENATE('BİLGİ GİRİŞİ'!B16," ",'BİLGİ GİRİŞİ'!C16)</f>
        <v xml:space="preserve"> </v>
      </c>
      <c r="C23" s="125">
        <f>'BİLGİ GİRİŞİ'!E16</f>
        <v>0</v>
      </c>
      <c r="D23" s="150">
        <f>BORDRO!V21</f>
        <v>0</v>
      </c>
    </row>
    <row r="24" spans="1:4" ht="20.100000000000001" hidden="1" customHeight="1" x14ac:dyDescent="0.2">
      <c r="A24" s="123">
        <v>15</v>
      </c>
      <c r="B24" s="124" t="str">
        <f>CONCATENATE('BİLGİ GİRİŞİ'!B17," ",'BİLGİ GİRİŞİ'!C17)</f>
        <v xml:space="preserve"> </v>
      </c>
      <c r="C24" s="125">
        <f>'BİLGİ GİRİŞİ'!E17</f>
        <v>0</v>
      </c>
      <c r="D24" s="150">
        <f>BORDRO!V22</f>
        <v>0</v>
      </c>
    </row>
    <row r="25" spans="1:4" ht="20.100000000000001" hidden="1" customHeight="1" x14ac:dyDescent="0.2">
      <c r="A25" s="123">
        <v>16</v>
      </c>
      <c r="B25" s="124" t="str">
        <f>CONCATENATE('BİLGİ GİRİŞİ'!B18," ",'BİLGİ GİRİŞİ'!C18)</f>
        <v xml:space="preserve"> </v>
      </c>
      <c r="C25" s="125">
        <f>'BİLGİ GİRİŞİ'!E18</f>
        <v>0</v>
      </c>
      <c r="D25" s="150">
        <f>BORDRO!V23</f>
        <v>0</v>
      </c>
    </row>
    <row r="26" spans="1:4" ht="20.100000000000001" hidden="1" customHeight="1" x14ac:dyDescent="0.2">
      <c r="A26" s="123">
        <v>17</v>
      </c>
      <c r="B26" s="124" t="str">
        <f>CONCATENATE('BİLGİ GİRİŞİ'!B19," ",'BİLGİ GİRİŞİ'!C19)</f>
        <v xml:space="preserve"> </v>
      </c>
      <c r="C26" s="125">
        <f>'BİLGİ GİRİŞİ'!E19</f>
        <v>0</v>
      </c>
      <c r="D26" s="150">
        <f>BORDRO!V24</f>
        <v>0</v>
      </c>
    </row>
    <row r="27" spans="1:4" ht="20.100000000000001" hidden="1" customHeight="1" x14ac:dyDescent="0.2">
      <c r="A27" s="123">
        <v>18</v>
      </c>
      <c r="B27" s="124" t="str">
        <f>CONCATENATE('BİLGİ GİRİŞİ'!B20," ",'BİLGİ GİRİŞİ'!C20)</f>
        <v xml:space="preserve"> </v>
      </c>
      <c r="C27" s="125">
        <f>'BİLGİ GİRİŞİ'!E20</f>
        <v>0</v>
      </c>
      <c r="D27" s="150">
        <f>BORDRO!V25</f>
        <v>0</v>
      </c>
    </row>
    <row r="28" spans="1:4" ht="20.100000000000001" hidden="1" customHeight="1" x14ac:dyDescent="0.2">
      <c r="A28" s="123">
        <v>19</v>
      </c>
      <c r="B28" s="124" t="str">
        <f>CONCATENATE('BİLGİ GİRİŞİ'!B21," ",'BİLGİ GİRİŞİ'!C21)</f>
        <v xml:space="preserve"> </v>
      </c>
      <c r="C28" s="125">
        <f>'BİLGİ GİRİŞİ'!E21</f>
        <v>0</v>
      </c>
      <c r="D28" s="150">
        <f>BORDRO!V26</f>
        <v>0</v>
      </c>
    </row>
    <row r="29" spans="1:4" ht="20.100000000000001" hidden="1" customHeight="1" x14ac:dyDescent="0.2">
      <c r="A29" s="123">
        <v>20</v>
      </c>
      <c r="B29" s="124" t="str">
        <f>CONCATENATE('BİLGİ GİRİŞİ'!B22," ",'BİLGİ GİRİŞİ'!C22)</f>
        <v xml:space="preserve"> </v>
      </c>
      <c r="C29" s="125">
        <f>'BİLGİ GİRİŞİ'!E22</f>
        <v>0</v>
      </c>
      <c r="D29" s="150">
        <f>BORDRO!V27</f>
        <v>0</v>
      </c>
    </row>
    <row r="30" spans="1:4" ht="20.100000000000001" hidden="1" customHeight="1" x14ac:dyDescent="0.2">
      <c r="A30" s="123">
        <v>21</v>
      </c>
      <c r="B30" s="124" t="str">
        <f>CONCATENATE('BİLGİ GİRİŞİ'!B23," ",'BİLGİ GİRİŞİ'!C23)</f>
        <v xml:space="preserve"> </v>
      </c>
      <c r="C30" s="125">
        <f>'BİLGİ GİRİŞİ'!E23</f>
        <v>0</v>
      </c>
      <c r="D30" s="150">
        <f>BORDRO!V28</f>
        <v>0</v>
      </c>
    </row>
    <row r="31" spans="1:4" ht="20.100000000000001" hidden="1" customHeight="1" x14ac:dyDescent="0.2">
      <c r="A31" s="123">
        <v>22</v>
      </c>
      <c r="B31" s="124" t="str">
        <f>CONCATENATE('BİLGİ GİRİŞİ'!B24," ",'BİLGİ GİRİŞİ'!C24)</f>
        <v xml:space="preserve"> </v>
      </c>
      <c r="C31" s="125">
        <f>'BİLGİ GİRİŞİ'!E24</f>
        <v>0</v>
      </c>
      <c r="D31" s="150">
        <f>BORDRO!V29</f>
        <v>0</v>
      </c>
    </row>
    <row r="32" spans="1:4" ht="20.100000000000001" hidden="1" customHeight="1" x14ac:dyDescent="0.2">
      <c r="A32" s="123">
        <v>23</v>
      </c>
      <c r="B32" s="124" t="str">
        <f>CONCATENATE('BİLGİ GİRİŞİ'!B25," ",'BİLGİ GİRİŞİ'!C25)</f>
        <v xml:space="preserve"> </v>
      </c>
      <c r="C32" s="125">
        <f>'BİLGİ GİRİŞİ'!E25</f>
        <v>0</v>
      </c>
      <c r="D32" s="150">
        <f>BORDRO!V30</f>
        <v>0</v>
      </c>
    </row>
    <row r="33" spans="1:4" ht="20.100000000000001" hidden="1" customHeight="1" x14ac:dyDescent="0.2">
      <c r="A33" s="123">
        <v>24</v>
      </c>
      <c r="B33" s="124" t="str">
        <f>CONCATENATE('BİLGİ GİRİŞİ'!B26," ",'BİLGİ GİRİŞİ'!C26)</f>
        <v xml:space="preserve"> </v>
      </c>
      <c r="C33" s="125">
        <f>'BİLGİ GİRİŞİ'!E26</f>
        <v>0</v>
      </c>
      <c r="D33" s="150">
        <f>BORDRO!V31</f>
        <v>0</v>
      </c>
    </row>
    <row r="34" spans="1:4" ht="20.100000000000001" hidden="1" customHeight="1" x14ac:dyDescent="0.2">
      <c r="A34" s="123">
        <v>25</v>
      </c>
      <c r="B34" s="124" t="str">
        <f>CONCATENATE('BİLGİ GİRİŞİ'!B27," ",'BİLGİ GİRİŞİ'!C27)</f>
        <v xml:space="preserve"> </v>
      </c>
      <c r="C34" s="125">
        <f>'BİLGİ GİRİŞİ'!E27</f>
        <v>0</v>
      </c>
      <c r="D34" s="150">
        <f>BORDRO!V32</f>
        <v>0</v>
      </c>
    </row>
    <row r="35" spans="1:4" ht="20.100000000000001" hidden="1" customHeight="1" x14ac:dyDescent="0.2">
      <c r="A35" s="123">
        <v>26</v>
      </c>
      <c r="B35" s="124" t="str">
        <f>CONCATENATE('BİLGİ GİRİŞİ'!B28," ",'BİLGİ GİRİŞİ'!C28)</f>
        <v xml:space="preserve"> </v>
      </c>
      <c r="C35" s="125">
        <f>'BİLGİ GİRİŞİ'!E28</f>
        <v>0</v>
      </c>
      <c r="D35" s="150">
        <f>BORDRO!V33</f>
        <v>0</v>
      </c>
    </row>
    <row r="36" spans="1:4" ht="20.100000000000001" hidden="1" customHeight="1" x14ac:dyDescent="0.2">
      <c r="A36" s="123">
        <v>27</v>
      </c>
      <c r="B36" s="124" t="str">
        <f>CONCATENATE('BİLGİ GİRİŞİ'!B29," ",'BİLGİ GİRİŞİ'!C29)</f>
        <v xml:space="preserve"> </v>
      </c>
      <c r="C36" s="125">
        <f>'BİLGİ GİRİŞİ'!E29</f>
        <v>0</v>
      </c>
      <c r="D36" s="150">
        <f>BORDRO!V34</f>
        <v>0</v>
      </c>
    </row>
    <row r="37" spans="1:4" ht="20.100000000000001" hidden="1" customHeight="1" x14ac:dyDescent="0.2">
      <c r="A37" s="123">
        <v>28</v>
      </c>
      <c r="B37" s="124" t="str">
        <f>CONCATENATE('BİLGİ GİRİŞİ'!B30," ",'BİLGİ GİRİŞİ'!C30)</f>
        <v xml:space="preserve"> </v>
      </c>
      <c r="C37" s="125">
        <f>'BİLGİ GİRİŞİ'!E30</f>
        <v>0</v>
      </c>
      <c r="D37" s="150">
        <f>BORDRO!V35</f>
        <v>0</v>
      </c>
    </row>
    <row r="38" spans="1:4" ht="20.100000000000001" hidden="1" customHeight="1" x14ac:dyDescent="0.2">
      <c r="A38" s="123">
        <v>29</v>
      </c>
      <c r="B38" s="124" t="str">
        <f>CONCATENATE('BİLGİ GİRİŞİ'!B31," ",'BİLGİ GİRİŞİ'!C31)</f>
        <v xml:space="preserve"> </v>
      </c>
      <c r="C38" s="125">
        <f>'BİLGİ GİRİŞİ'!E31</f>
        <v>0</v>
      </c>
      <c r="D38" s="150">
        <f>BORDRO!V36</f>
        <v>0</v>
      </c>
    </row>
    <row r="39" spans="1:4" ht="20.100000000000001" hidden="1" customHeight="1" x14ac:dyDescent="0.2">
      <c r="A39" s="123">
        <v>30</v>
      </c>
      <c r="B39" s="124" t="str">
        <f>CONCATENATE('BİLGİ GİRİŞİ'!B32," ",'BİLGİ GİRİŞİ'!C32)</f>
        <v xml:space="preserve"> </v>
      </c>
      <c r="C39" s="125">
        <f>'BİLGİ GİRİŞİ'!E32</f>
        <v>0</v>
      </c>
      <c r="D39" s="150">
        <f>BORDRO!V37</f>
        <v>0</v>
      </c>
    </row>
    <row r="40" spans="1:4" ht="20.100000000000001" hidden="1" customHeight="1" x14ac:dyDescent="0.2">
      <c r="A40" s="123">
        <v>31</v>
      </c>
      <c r="B40" s="124" t="str">
        <f>CONCATENATE('BİLGİ GİRİŞİ'!B33," ",'BİLGİ GİRİŞİ'!C33)</f>
        <v xml:space="preserve"> </v>
      </c>
      <c r="C40" s="125">
        <f>'BİLGİ GİRİŞİ'!E33</f>
        <v>0</v>
      </c>
      <c r="D40" s="150">
        <f>BORDRO!V38</f>
        <v>0</v>
      </c>
    </row>
    <row r="41" spans="1:4" ht="20.100000000000001" hidden="1" customHeight="1" x14ac:dyDescent="0.2">
      <c r="A41" s="123">
        <v>32</v>
      </c>
      <c r="B41" s="124" t="str">
        <f>CONCATENATE('BİLGİ GİRİŞİ'!B34," ",'BİLGİ GİRİŞİ'!C34)</f>
        <v xml:space="preserve"> </v>
      </c>
      <c r="C41" s="125">
        <f>'BİLGİ GİRİŞİ'!E34</f>
        <v>0</v>
      </c>
      <c r="D41" s="150">
        <f>BORDRO!V39</f>
        <v>0</v>
      </c>
    </row>
    <row r="42" spans="1:4" ht="20.100000000000001" hidden="1" customHeight="1" x14ac:dyDescent="0.2">
      <c r="A42" s="123">
        <v>33</v>
      </c>
      <c r="B42" s="124" t="str">
        <f>CONCATENATE('BİLGİ GİRİŞİ'!B35," ",'BİLGİ GİRİŞİ'!C35)</f>
        <v xml:space="preserve"> </v>
      </c>
      <c r="C42" s="125">
        <f>'BİLGİ GİRİŞİ'!E35</f>
        <v>0</v>
      </c>
      <c r="D42" s="150">
        <f>BORDRO!V40</f>
        <v>0</v>
      </c>
    </row>
    <row r="43" spans="1:4" ht="20.100000000000001" hidden="1" customHeight="1" x14ac:dyDescent="0.2">
      <c r="A43" s="123">
        <v>34</v>
      </c>
      <c r="B43" s="124" t="str">
        <f>CONCATENATE('BİLGİ GİRİŞİ'!B36," ",'BİLGİ GİRİŞİ'!C36)</f>
        <v xml:space="preserve"> </v>
      </c>
      <c r="C43" s="125">
        <f>'BİLGİ GİRİŞİ'!E36</f>
        <v>0</v>
      </c>
      <c r="D43" s="150">
        <f>BORDRO!V41</f>
        <v>0</v>
      </c>
    </row>
    <row r="44" spans="1:4" ht="20.100000000000001" hidden="1" customHeight="1" x14ac:dyDescent="0.2">
      <c r="A44" s="123">
        <v>35</v>
      </c>
      <c r="B44" s="124" t="str">
        <f>CONCATENATE('BİLGİ GİRİŞİ'!B37," ",'BİLGİ GİRİŞİ'!C37)</f>
        <v xml:space="preserve"> </v>
      </c>
      <c r="C44" s="125">
        <f>'BİLGİ GİRİŞİ'!E37</f>
        <v>0</v>
      </c>
      <c r="D44" s="150">
        <f>BORDRO!V42</f>
        <v>0</v>
      </c>
    </row>
    <row r="45" spans="1:4" ht="20.100000000000001" hidden="1" customHeight="1" x14ac:dyDescent="0.2">
      <c r="A45" s="123">
        <v>36</v>
      </c>
      <c r="B45" s="124" t="str">
        <f>CONCATENATE('BİLGİ GİRİŞİ'!B38," ",'BİLGİ GİRİŞİ'!C38)</f>
        <v xml:space="preserve"> </v>
      </c>
      <c r="C45" s="125">
        <f>'BİLGİ GİRİŞİ'!E38</f>
        <v>0</v>
      </c>
      <c r="D45" s="150">
        <f>BORDRO!V43</f>
        <v>0</v>
      </c>
    </row>
    <row r="46" spans="1:4" ht="20.100000000000001" hidden="1" customHeight="1" x14ac:dyDescent="0.2">
      <c r="A46" s="123">
        <v>37</v>
      </c>
      <c r="B46" s="124" t="str">
        <f>CONCATENATE('BİLGİ GİRİŞİ'!B39," ",'BİLGİ GİRİŞİ'!C39)</f>
        <v xml:space="preserve"> </v>
      </c>
      <c r="C46" s="125">
        <f>'BİLGİ GİRİŞİ'!E39</f>
        <v>0</v>
      </c>
      <c r="D46" s="150">
        <f>BORDRO!V44</f>
        <v>0</v>
      </c>
    </row>
    <row r="47" spans="1:4" ht="20.100000000000001" hidden="1" customHeight="1" x14ac:dyDescent="0.2">
      <c r="A47" s="123">
        <v>38</v>
      </c>
      <c r="B47" s="124" t="str">
        <f>CONCATENATE('BİLGİ GİRİŞİ'!B40," ",'BİLGİ GİRİŞİ'!C40)</f>
        <v xml:space="preserve"> </v>
      </c>
      <c r="C47" s="125">
        <f>'BİLGİ GİRİŞİ'!E40</f>
        <v>0</v>
      </c>
      <c r="D47" s="150">
        <f>BORDRO!V45</f>
        <v>0</v>
      </c>
    </row>
    <row r="48" spans="1:4" ht="20.100000000000001" hidden="1" customHeight="1" x14ac:dyDescent="0.2">
      <c r="A48" s="123">
        <v>39</v>
      </c>
      <c r="B48" s="124" t="str">
        <f>CONCATENATE('BİLGİ GİRİŞİ'!B41," ",'BİLGİ GİRİŞİ'!C41)</f>
        <v xml:space="preserve"> </v>
      </c>
      <c r="C48" s="125">
        <f>'BİLGİ GİRİŞİ'!E41</f>
        <v>0</v>
      </c>
      <c r="D48" s="150">
        <f>BORDRO!V46</f>
        <v>0</v>
      </c>
    </row>
    <row r="49" spans="1:4" ht="20.100000000000001" hidden="1" customHeight="1" x14ac:dyDescent="0.2">
      <c r="A49" s="123">
        <v>40</v>
      </c>
      <c r="B49" s="124" t="str">
        <f>CONCATENATE('BİLGİ GİRİŞİ'!B42," ",'BİLGİ GİRİŞİ'!C42)</f>
        <v xml:space="preserve"> </v>
      </c>
      <c r="C49" s="125">
        <f>'BİLGİ GİRİŞİ'!E42</f>
        <v>0</v>
      </c>
      <c r="D49" s="150">
        <f>BORDRO!V47</f>
        <v>0</v>
      </c>
    </row>
    <row r="50" spans="1:4" ht="20.100000000000001" hidden="1" customHeight="1" x14ac:dyDescent="0.2">
      <c r="A50" s="123">
        <v>41</v>
      </c>
      <c r="B50" s="124" t="str">
        <f>CONCATENATE('BİLGİ GİRİŞİ'!B43," ",'BİLGİ GİRİŞİ'!C43)</f>
        <v xml:space="preserve"> </v>
      </c>
      <c r="C50" s="125">
        <f>'BİLGİ GİRİŞİ'!E43</f>
        <v>0</v>
      </c>
      <c r="D50" s="150">
        <f>BORDRO!V48</f>
        <v>0</v>
      </c>
    </row>
    <row r="51" spans="1:4" ht="20.100000000000001" hidden="1" customHeight="1" x14ac:dyDescent="0.2">
      <c r="A51" s="123">
        <v>42</v>
      </c>
      <c r="B51" s="124" t="str">
        <f>CONCATENATE('BİLGİ GİRİŞİ'!B44," ",'BİLGİ GİRİŞİ'!C44)</f>
        <v xml:space="preserve"> </v>
      </c>
      <c r="C51" s="125">
        <f>'BİLGİ GİRİŞİ'!E44</f>
        <v>0</v>
      </c>
      <c r="D51" s="150">
        <f>BORDRO!V49</f>
        <v>0</v>
      </c>
    </row>
    <row r="52" spans="1:4" ht="20.100000000000001" hidden="1" customHeight="1" x14ac:dyDescent="0.2">
      <c r="A52" s="123">
        <v>43</v>
      </c>
      <c r="B52" s="124" t="str">
        <f>CONCATENATE('BİLGİ GİRİŞİ'!B45," ",'BİLGİ GİRİŞİ'!C45)</f>
        <v xml:space="preserve"> </v>
      </c>
      <c r="C52" s="125">
        <f>'BİLGİ GİRİŞİ'!E45</f>
        <v>0</v>
      </c>
      <c r="D52" s="150">
        <f>BORDRO!V50</f>
        <v>0</v>
      </c>
    </row>
    <row r="53" spans="1:4" ht="20.100000000000001" hidden="1" customHeight="1" x14ac:dyDescent="0.2">
      <c r="A53" s="123">
        <v>44</v>
      </c>
      <c r="B53" s="124" t="str">
        <f>CONCATENATE('BİLGİ GİRİŞİ'!B46," ",'BİLGİ GİRİŞİ'!C46)</f>
        <v xml:space="preserve"> </v>
      </c>
      <c r="C53" s="125">
        <f>'BİLGİ GİRİŞİ'!E46</f>
        <v>0</v>
      </c>
      <c r="D53" s="150">
        <f>BORDRO!V51</f>
        <v>0</v>
      </c>
    </row>
    <row r="54" spans="1:4" ht="20.100000000000001" hidden="1" customHeight="1" x14ac:dyDescent="0.2">
      <c r="A54" s="123">
        <v>45</v>
      </c>
      <c r="B54" s="124" t="str">
        <f>CONCATENATE('BİLGİ GİRİŞİ'!B47," ",'BİLGİ GİRİŞİ'!C47)</f>
        <v xml:space="preserve"> </v>
      </c>
      <c r="C54" s="125">
        <f>'BİLGİ GİRİŞİ'!E47</f>
        <v>0</v>
      </c>
      <c r="D54" s="150">
        <f>BORDRO!V52</f>
        <v>0</v>
      </c>
    </row>
    <row r="55" spans="1:4" ht="20.100000000000001" hidden="1" customHeight="1" x14ac:dyDescent="0.2">
      <c r="A55" s="123">
        <v>46</v>
      </c>
      <c r="B55" s="124" t="str">
        <f>CONCATENATE('BİLGİ GİRİŞİ'!B48," ",'BİLGİ GİRİŞİ'!C48)</f>
        <v xml:space="preserve"> </v>
      </c>
      <c r="C55" s="125">
        <f>'BİLGİ GİRİŞİ'!E48</f>
        <v>0</v>
      </c>
      <c r="D55" s="150">
        <f>BORDRO!V53</f>
        <v>0</v>
      </c>
    </row>
    <row r="56" spans="1:4" ht="20.100000000000001" hidden="1" customHeight="1" x14ac:dyDescent="0.2">
      <c r="A56" s="123">
        <v>47</v>
      </c>
      <c r="B56" s="124" t="str">
        <f>CONCATENATE('BİLGİ GİRİŞİ'!B49," ",'BİLGİ GİRİŞİ'!C49)</f>
        <v xml:space="preserve"> </v>
      </c>
      <c r="C56" s="125">
        <f>'BİLGİ GİRİŞİ'!E49</f>
        <v>0</v>
      </c>
      <c r="D56" s="150">
        <f>BORDRO!V54</f>
        <v>0</v>
      </c>
    </row>
    <row r="57" spans="1:4" ht="20.100000000000001" hidden="1" customHeight="1" x14ac:dyDescent="0.2">
      <c r="A57" s="123">
        <v>48</v>
      </c>
      <c r="B57" s="124" t="str">
        <f>CONCATENATE('BİLGİ GİRİŞİ'!B50," ",'BİLGİ GİRİŞİ'!C50)</f>
        <v xml:space="preserve"> </v>
      </c>
      <c r="C57" s="125">
        <f>'BİLGİ GİRİŞİ'!E50</f>
        <v>0</v>
      </c>
      <c r="D57" s="150">
        <f>BORDRO!V55</f>
        <v>0</v>
      </c>
    </row>
    <row r="58" spans="1:4" ht="20.100000000000001" hidden="1" customHeight="1" x14ac:dyDescent="0.2">
      <c r="A58" s="123">
        <v>49</v>
      </c>
      <c r="B58" s="124" t="str">
        <f>CONCATENATE('BİLGİ GİRİŞİ'!B51," ",'BİLGİ GİRİŞİ'!C51)</f>
        <v xml:space="preserve"> </v>
      </c>
      <c r="C58" s="125">
        <f>'BİLGİ GİRİŞİ'!E51</f>
        <v>0</v>
      </c>
      <c r="D58" s="150">
        <f>BORDRO!V56</f>
        <v>0</v>
      </c>
    </row>
    <row r="59" spans="1:4" ht="20.100000000000001" hidden="1" customHeight="1" x14ac:dyDescent="0.2">
      <c r="A59" s="123">
        <v>50</v>
      </c>
      <c r="B59" s="124" t="str">
        <f>CONCATENATE('BİLGİ GİRİŞİ'!B52," ",'BİLGİ GİRİŞİ'!C52)</f>
        <v xml:space="preserve"> </v>
      </c>
      <c r="C59" s="125">
        <f>'BİLGİ GİRİŞİ'!E52</f>
        <v>0</v>
      </c>
      <c r="D59" s="150">
        <f>BORDRO!V57</f>
        <v>0</v>
      </c>
    </row>
    <row r="60" spans="1:4" ht="20.100000000000001" customHeight="1" x14ac:dyDescent="0.2">
      <c r="A60" s="455" t="s">
        <v>6</v>
      </c>
      <c r="B60" s="456"/>
      <c r="C60" s="457"/>
      <c r="D60" s="151">
        <f>SUM(D10:D59)</f>
        <v>6520.93</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446" t="s">
        <v>155</v>
      </c>
      <c r="B64" s="446"/>
      <c r="C64" s="446" t="s">
        <v>158</v>
      </c>
      <c r="D64" s="446"/>
    </row>
    <row r="65" spans="1:4" ht="20.100000000000001" customHeight="1" x14ac:dyDescent="0.2">
      <c r="A65" s="1"/>
      <c r="B65" s="116"/>
      <c r="C65" s="134"/>
      <c r="D65" s="149"/>
    </row>
    <row r="66" spans="1:4" ht="20.100000000000001" customHeight="1" x14ac:dyDescent="0.2">
      <c r="A66" s="446" t="s">
        <v>285</v>
      </c>
      <c r="B66" s="446"/>
      <c r="C66" s="447" t="s">
        <v>286</v>
      </c>
      <c r="D66" s="447"/>
    </row>
    <row r="67" spans="1:4" ht="20.100000000000001" customHeight="1" x14ac:dyDescent="0.2">
      <c r="A67" s="446" t="s">
        <v>274</v>
      </c>
      <c r="B67" s="446"/>
      <c r="C67" s="447" t="s">
        <v>267</v>
      </c>
      <c r="D67" s="447"/>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69" customWidth="1"/>
    <col min="2" max="2" width="15" style="168" customWidth="1"/>
    <col min="3" max="3" width="23.140625" style="168" customWidth="1"/>
    <col min="4" max="4" width="13.42578125" style="168" customWidth="1"/>
    <col min="5" max="5" width="15.5703125" style="168" bestFit="1" customWidth="1"/>
    <col min="6" max="6" width="13.140625" style="168" bestFit="1" customWidth="1"/>
    <col min="7" max="16384" width="9.140625" style="168"/>
  </cols>
  <sheetData>
    <row r="1" spans="1:6" ht="21.75" customHeight="1" x14ac:dyDescent="0.2">
      <c r="A1" s="469" t="s">
        <v>256</v>
      </c>
      <c r="B1" s="469"/>
      <c r="C1" s="469"/>
      <c r="D1" s="469"/>
      <c r="E1" s="469"/>
      <c r="F1" s="469"/>
    </row>
    <row r="2" spans="1:6" x14ac:dyDescent="0.2">
      <c r="B2" s="170"/>
      <c r="C2" s="171"/>
      <c r="D2" s="170"/>
    </row>
    <row r="3" spans="1:6" x14ac:dyDescent="0.2">
      <c r="A3" s="172" t="s">
        <v>13</v>
      </c>
      <c r="B3" s="167"/>
      <c r="C3" s="468" t="s">
        <v>269</v>
      </c>
      <c r="D3" s="468"/>
      <c r="E3" s="468"/>
      <c r="F3" s="468"/>
    </row>
    <row r="4" spans="1:6" x14ac:dyDescent="0.2">
      <c r="A4" s="172" t="s">
        <v>16</v>
      </c>
      <c r="B4" s="173"/>
      <c r="C4" s="173" t="str">
        <f>CONCATENATE(KONTROL!C1,"-",KONTROL!C2)</f>
        <v>HAZİRAN-2021</v>
      </c>
    </row>
    <row r="5" spans="1:6" x14ac:dyDescent="0.2">
      <c r="A5" s="174"/>
      <c r="B5" s="173"/>
      <c r="C5" s="175"/>
    </row>
    <row r="6" spans="1:6" ht="18.75" customHeight="1" x14ac:dyDescent="0.2">
      <c r="A6" s="176" t="s">
        <v>257</v>
      </c>
      <c r="B6" s="176" t="s">
        <v>258</v>
      </c>
      <c r="C6" s="176" t="s">
        <v>259</v>
      </c>
      <c r="D6" s="176" t="s">
        <v>260</v>
      </c>
      <c r="E6" s="176" t="s">
        <v>261</v>
      </c>
      <c r="F6" s="176" t="s">
        <v>262</v>
      </c>
    </row>
    <row r="7" spans="1:6" ht="18.75" customHeight="1" x14ac:dyDescent="0.2">
      <c r="A7" s="177">
        <v>1</v>
      </c>
      <c r="B7" s="184">
        <f>'BİLGİ GİRİŞİ'!F8</f>
        <v>0</v>
      </c>
      <c r="C7" s="178" t="s">
        <v>270</v>
      </c>
      <c r="D7" s="185" t="s">
        <v>271</v>
      </c>
      <c r="E7" s="182" t="s">
        <v>272</v>
      </c>
      <c r="F7" s="180">
        <f>'BİLGİ GİRİŞİ'!H8</f>
        <v>0</v>
      </c>
    </row>
    <row r="8" spans="1:6" ht="18.75" customHeight="1" x14ac:dyDescent="0.2">
      <c r="A8" s="177">
        <v>2</v>
      </c>
      <c r="B8" s="177"/>
      <c r="C8" s="178"/>
      <c r="D8" s="177"/>
      <c r="E8" s="177"/>
      <c r="F8" s="180"/>
    </row>
    <row r="9" spans="1:6" ht="18.75" customHeight="1" x14ac:dyDescent="0.2">
      <c r="A9" s="177">
        <v>3</v>
      </c>
      <c r="B9" s="177"/>
      <c r="C9" s="178"/>
      <c r="D9" s="177"/>
      <c r="E9" s="177"/>
      <c r="F9" s="180"/>
    </row>
    <row r="10" spans="1:6" ht="18.75" customHeight="1" x14ac:dyDescent="0.2">
      <c r="A10" s="467" t="s">
        <v>6</v>
      </c>
      <c r="B10" s="467"/>
      <c r="C10" s="467"/>
      <c r="D10" s="467"/>
      <c r="E10" s="467"/>
      <c r="F10" s="181">
        <f>SUM(F7:F9)</f>
        <v>0</v>
      </c>
    </row>
    <row r="14" spans="1:6" x14ac:dyDescent="0.2">
      <c r="A14" s="179"/>
    </row>
    <row r="15" spans="1:6" x14ac:dyDescent="0.2">
      <c r="A15" s="470" t="s">
        <v>155</v>
      </c>
      <c r="B15" s="471"/>
      <c r="D15" s="470" t="s">
        <v>268</v>
      </c>
      <c r="E15" s="471"/>
      <c r="F15" s="471"/>
    </row>
    <row r="16" spans="1:6" x14ac:dyDescent="0.2">
      <c r="A16" s="470"/>
      <c r="B16" s="471"/>
      <c r="D16" s="470" t="s">
        <v>158</v>
      </c>
      <c r="E16" s="471"/>
      <c r="F16" s="471"/>
    </row>
    <row r="17" spans="1:6" x14ac:dyDescent="0.2">
      <c r="A17" s="472" t="str">
        <f>BORDRO!C65</f>
        <v>ADEM KOCABAY</v>
      </c>
      <c r="B17" s="472"/>
      <c r="D17" s="473" t="str">
        <f>BORDRO!Q65</f>
        <v>YASİN CEPECİ</v>
      </c>
      <c r="E17" s="471"/>
      <c r="F17" s="471"/>
    </row>
    <row r="18" spans="1:6" x14ac:dyDescent="0.2">
      <c r="A18" s="471"/>
      <c r="B18" s="471"/>
      <c r="D18" s="471"/>
      <c r="E18" s="471"/>
      <c r="F18" s="471"/>
    </row>
    <row r="19" spans="1:6" x14ac:dyDescent="0.2">
      <c r="A19" s="470"/>
      <c r="B19" s="471"/>
      <c r="D19" s="470"/>
      <c r="E19" s="471"/>
      <c r="F19" s="471"/>
    </row>
    <row r="20" spans="1:6" x14ac:dyDescent="0.2">
      <c r="A20" s="470"/>
      <c r="B20" s="471"/>
      <c r="D20" s="470"/>
      <c r="E20" s="471"/>
      <c r="F20" s="471"/>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6" customWidth="1"/>
    <col min="2" max="28" width="3.28515625" style="56" customWidth="1"/>
    <col min="29" max="29" width="3.42578125" style="56" customWidth="1"/>
    <col min="30" max="30" width="3.5703125" style="56" customWidth="1"/>
    <col min="31" max="34" width="3.28515625" style="56"/>
    <col min="35" max="37" width="3.28515625" style="74"/>
    <col min="38" max="48" width="3.28515625" style="56"/>
    <col min="49" max="49" width="9.7109375" style="56" customWidth="1"/>
    <col min="50" max="50" width="3.28515625" style="56"/>
    <col min="51" max="51" width="14.140625" style="56" customWidth="1"/>
    <col min="52" max="16384" width="3.28515625" style="56"/>
  </cols>
  <sheetData>
    <row r="1" spans="2:44" x14ac:dyDescent="0.2">
      <c r="I1" s="566" t="s">
        <v>66</v>
      </c>
      <c r="J1" s="566"/>
      <c r="K1" s="566"/>
      <c r="L1" s="566"/>
      <c r="M1" s="566"/>
      <c r="N1" s="566"/>
      <c r="O1" s="566"/>
      <c r="P1" s="566"/>
      <c r="Q1" s="566"/>
      <c r="R1" s="566"/>
      <c r="S1" s="566"/>
      <c r="T1" s="566"/>
      <c r="U1" s="566"/>
      <c r="V1" s="566"/>
      <c r="W1" s="566"/>
      <c r="X1" s="566"/>
      <c r="Y1" s="566"/>
      <c r="Z1" s="566"/>
      <c r="AA1" s="566"/>
      <c r="AB1" s="566"/>
      <c r="AC1" s="566"/>
      <c r="AD1" s="566"/>
      <c r="AE1" s="566"/>
      <c r="AF1" s="566"/>
      <c r="AG1" s="566"/>
      <c r="AQ1" s="56" t="s">
        <v>67</v>
      </c>
    </row>
    <row r="2" spans="2:44" ht="10.5" customHeight="1" x14ac:dyDescent="0.2">
      <c r="B2" s="606" t="s">
        <v>68</v>
      </c>
      <c r="C2" s="606"/>
      <c r="D2" s="606"/>
      <c r="E2" s="606"/>
      <c r="F2" s="606"/>
      <c r="G2" s="606"/>
      <c r="H2" s="607"/>
      <c r="I2" s="608" t="s">
        <v>18</v>
      </c>
      <c r="J2" s="515" t="s">
        <v>69</v>
      </c>
      <c r="K2" s="513"/>
      <c r="L2" s="513"/>
      <c r="M2" s="514"/>
      <c r="N2" s="609" t="s">
        <v>70</v>
      </c>
      <c r="O2" s="609"/>
      <c r="P2" s="609"/>
      <c r="Q2" s="609"/>
      <c r="R2" s="515" t="s">
        <v>71</v>
      </c>
      <c r="S2" s="513"/>
      <c r="T2" s="513"/>
      <c r="U2" s="513"/>
      <c r="V2" s="513"/>
      <c r="W2" s="513"/>
      <c r="X2" s="514"/>
      <c r="Y2" s="515" t="s">
        <v>20</v>
      </c>
      <c r="Z2" s="514"/>
      <c r="AA2" s="509" t="s">
        <v>21</v>
      </c>
      <c r="AB2" s="511"/>
      <c r="AC2" s="610" t="s">
        <v>72</v>
      </c>
      <c r="AD2" s="610"/>
      <c r="AE2" s="611" t="s">
        <v>73</v>
      </c>
      <c r="AF2" s="611"/>
      <c r="AG2" s="611"/>
      <c r="AI2" s="516" t="s">
        <v>74</v>
      </c>
      <c r="AJ2" s="517"/>
      <c r="AK2" s="517"/>
      <c r="AL2" s="517"/>
      <c r="AM2" s="517"/>
      <c r="AN2" s="517"/>
      <c r="AO2" s="517"/>
      <c r="AP2" s="517"/>
      <c r="AQ2" s="517"/>
      <c r="AR2" s="518"/>
    </row>
    <row r="3" spans="2:44" ht="9" customHeight="1" x14ac:dyDescent="0.2">
      <c r="B3" s="606"/>
      <c r="C3" s="606"/>
      <c r="D3" s="606"/>
      <c r="E3" s="606"/>
      <c r="F3" s="606"/>
      <c r="G3" s="606"/>
      <c r="H3" s="607"/>
      <c r="I3" s="566"/>
      <c r="J3" s="495"/>
      <c r="K3" s="493"/>
      <c r="L3" s="493"/>
      <c r="M3" s="494"/>
      <c r="N3" s="562" t="s">
        <v>75</v>
      </c>
      <c r="O3" s="562"/>
      <c r="P3" s="597" t="s">
        <v>76</v>
      </c>
      <c r="Q3" s="597"/>
      <c r="R3" s="495"/>
      <c r="S3" s="493"/>
      <c r="T3" s="493"/>
      <c r="U3" s="493"/>
      <c r="V3" s="493"/>
      <c r="W3" s="493"/>
      <c r="X3" s="494"/>
      <c r="Y3" s="495"/>
      <c r="Z3" s="494"/>
      <c r="AA3" s="502"/>
      <c r="AB3" s="504"/>
      <c r="AC3" s="610"/>
      <c r="AD3" s="610"/>
      <c r="AE3" s="611"/>
      <c r="AF3" s="611"/>
      <c r="AG3" s="611"/>
      <c r="AI3" s="474"/>
      <c r="AJ3" s="475"/>
      <c r="AK3" s="475"/>
      <c r="AL3" s="475"/>
      <c r="AM3" s="475"/>
      <c r="AN3" s="475"/>
      <c r="AO3" s="475"/>
      <c r="AP3" s="475"/>
      <c r="AQ3" s="475"/>
      <c r="AR3" s="522"/>
    </row>
    <row r="4" spans="2:44" x14ac:dyDescent="0.2">
      <c r="B4" s="598" t="s">
        <v>77</v>
      </c>
      <c r="C4" s="598"/>
      <c r="D4" s="598"/>
      <c r="E4" s="598"/>
      <c r="F4" s="598"/>
      <c r="G4" s="598"/>
      <c r="H4" s="598"/>
      <c r="I4" s="113">
        <v>1</v>
      </c>
      <c r="J4" s="113">
        <v>8</v>
      </c>
      <c r="K4" s="113">
        <v>5</v>
      </c>
      <c r="L4" s="113">
        <v>3</v>
      </c>
      <c r="M4" s="113">
        <v>1</v>
      </c>
      <c r="N4" s="113">
        <v>0</v>
      </c>
      <c r="O4" s="113">
        <v>1</v>
      </c>
      <c r="P4" s="113">
        <v>0</v>
      </c>
      <c r="Q4" s="113">
        <v>1</v>
      </c>
      <c r="R4" s="113">
        <v>1</v>
      </c>
      <c r="S4" s="113">
        <v>0</v>
      </c>
      <c r="T4" s="113">
        <v>4</v>
      </c>
      <c r="U4" s="113">
        <v>4</v>
      </c>
      <c r="V4" s="113">
        <v>0</v>
      </c>
      <c r="W4" s="113">
        <v>1</v>
      </c>
      <c r="X4" s="113">
        <v>6</v>
      </c>
      <c r="Y4" s="113">
        <v>3</v>
      </c>
      <c r="Z4" s="113">
        <v>8</v>
      </c>
      <c r="AA4" s="114" t="s">
        <v>232</v>
      </c>
      <c r="AB4" s="114" t="s">
        <v>207</v>
      </c>
      <c r="AC4" s="113">
        <v>8</v>
      </c>
      <c r="AD4" s="113">
        <v>0</v>
      </c>
      <c r="AE4" s="115">
        <v>0</v>
      </c>
      <c r="AF4" s="115">
        <v>0</v>
      </c>
      <c r="AG4" s="115">
        <v>0</v>
      </c>
      <c r="AI4" s="588" t="s">
        <v>79</v>
      </c>
      <c r="AJ4" s="590"/>
      <c r="AK4" s="552" t="s">
        <v>29</v>
      </c>
      <c r="AL4" s="477"/>
      <c r="AM4" s="566">
        <f>KONTROL!C2</f>
        <v>2021</v>
      </c>
      <c r="AN4" s="566"/>
      <c r="AO4" s="566"/>
      <c r="AP4" s="566"/>
      <c r="AQ4" s="566"/>
      <c r="AR4" s="566"/>
    </row>
    <row r="5" spans="2:44" ht="10.5" customHeight="1" x14ac:dyDescent="0.2">
      <c r="B5" s="598"/>
      <c r="C5" s="598"/>
      <c r="D5" s="598"/>
      <c r="E5" s="598"/>
      <c r="F5" s="598"/>
      <c r="G5" s="598"/>
      <c r="H5" s="598"/>
      <c r="AI5" s="591"/>
      <c r="AJ5" s="593"/>
      <c r="AK5" s="552" t="s">
        <v>32</v>
      </c>
      <c r="AL5" s="477"/>
      <c r="AM5" s="566" t="str">
        <f>KONTROL!C1</f>
        <v>HAZİRAN</v>
      </c>
      <c r="AN5" s="566"/>
      <c r="AO5" s="566"/>
      <c r="AP5" s="566"/>
      <c r="AQ5" s="566"/>
      <c r="AR5" s="566"/>
    </row>
    <row r="6" spans="2:44" x14ac:dyDescent="0.2">
      <c r="B6" s="599"/>
      <c r="C6" s="599"/>
      <c r="D6" s="599"/>
      <c r="E6" s="599"/>
      <c r="F6" s="599"/>
      <c r="G6" s="599"/>
      <c r="H6" s="599"/>
      <c r="I6" s="552" t="s">
        <v>25</v>
      </c>
      <c r="J6" s="476"/>
      <c r="K6" s="476"/>
      <c r="L6" s="476"/>
      <c r="M6" s="476"/>
      <c r="N6" s="476"/>
      <c r="O6" s="476"/>
      <c r="P6" s="476"/>
      <c r="Q6" s="476"/>
      <c r="R6" s="476"/>
      <c r="S6" s="476"/>
      <c r="T6" s="477"/>
      <c r="U6" s="600" t="s">
        <v>80</v>
      </c>
      <c r="V6" s="601"/>
      <c r="W6" s="601"/>
      <c r="X6" s="602"/>
      <c r="Y6" s="85"/>
      <c r="Z6" s="603" t="s">
        <v>81</v>
      </c>
      <c r="AA6" s="604"/>
      <c r="AB6" s="604"/>
      <c r="AC6" s="604"/>
      <c r="AD6" s="604"/>
      <c r="AE6" s="604"/>
      <c r="AF6" s="605"/>
      <c r="AG6" s="80"/>
      <c r="AI6" s="603" t="s">
        <v>82</v>
      </c>
      <c r="AJ6" s="605"/>
      <c r="AK6" s="552" t="s">
        <v>28</v>
      </c>
      <c r="AL6" s="477"/>
      <c r="AM6" s="85" t="s">
        <v>19</v>
      </c>
      <c r="AN6" s="57" t="s">
        <v>27</v>
      </c>
      <c r="AO6" s="85"/>
      <c r="AP6" s="552" t="s">
        <v>26</v>
      </c>
      <c r="AQ6" s="477"/>
      <c r="AR6" s="85"/>
    </row>
    <row r="7" spans="2:44" x14ac:dyDescent="0.2">
      <c r="B7" s="573" t="s">
        <v>83</v>
      </c>
      <c r="C7" s="574"/>
      <c r="D7" s="574"/>
      <c r="E7" s="574"/>
      <c r="F7" s="574"/>
      <c r="G7" s="574"/>
      <c r="H7" s="575"/>
      <c r="I7" s="588" t="s">
        <v>233</v>
      </c>
      <c r="J7" s="589"/>
      <c r="K7" s="589"/>
      <c r="L7" s="589"/>
      <c r="M7" s="589"/>
      <c r="N7" s="589"/>
      <c r="O7" s="589"/>
      <c r="P7" s="589"/>
      <c r="Q7" s="589"/>
      <c r="R7" s="589"/>
      <c r="S7" s="589"/>
      <c r="T7" s="590"/>
      <c r="U7" s="516"/>
      <c r="V7" s="517"/>
      <c r="W7" s="517"/>
      <c r="X7" s="517"/>
      <c r="Y7" s="517"/>
      <c r="Z7" s="517"/>
      <c r="AA7" s="517"/>
      <c r="AB7" s="517"/>
      <c r="AC7" s="517"/>
      <c r="AD7" s="517"/>
      <c r="AE7" s="517"/>
      <c r="AF7" s="517"/>
      <c r="AG7" s="518"/>
      <c r="AI7" s="563" t="s">
        <v>84</v>
      </c>
      <c r="AJ7" s="564"/>
      <c r="AK7" s="564"/>
      <c r="AL7" s="564"/>
      <c r="AM7" s="564"/>
      <c r="AN7" s="565"/>
      <c r="AO7" s="552">
        <v>13</v>
      </c>
      <c r="AP7" s="476"/>
      <c r="AQ7" s="476"/>
      <c r="AR7" s="477"/>
    </row>
    <row r="8" spans="2:44" x14ac:dyDescent="0.2">
      <c r="B8" s="576"/>
      <c r="C8" s="577"/>
      <c r="D8" s="577"/>
      <c r="E8" s="577"/>
      <c r="F8" s="577"/>
      <c r="G8" s="577"/>
      <c r="H8" s="578"/>
      <c r="I8" s="591"/>
      <c r="J8" s="592"/>
      <c r="K8" s="592"/>
      <c r="L8" s="592"/>
      <c r="M8" s="592"/>
      <c r="N8" s="592"/>
      <c r="O8" s="592"/>
      <c r="P8" s="592"/>
      <c r="Q8" s="592"/>
      <c r="R8" s="592"/>
      <c r="S8" s="592"/>
      <c r="T8" s="593"/>
      <c r="U8" s="474"/>
      <c r="V8" s="475"/>
      <c r="W8" s="475"/>
      <c r="X8" s="475"/>
      <c r="Y8" s="475"/>
      <c r="Z8" s="475"/>
      <c r="AA8" s="475"/>
      <c r="AB8" s="475"/>
      <c r="AC8" s="475"/>
      <c r="AD8" s="475"/>
      <c r="AE8" s="475"/>
      <c r="AF8" s="475"/>
      <c r="AG8" s="522"/>
      <c r="AI8" s="588" t="s">
        <v>85</v>
      </c>
      <c r="AJ8" s="589"/>
      <c r="AK8" s="589"/>
      <c r="AL8" s="589"/>
      <c r="AM8" s="589"/>
      <c r="AN8" s="590"/>
      <c r="AO8" s="573"/>
      <c r="AP8" s="574"/>
      <c r="AQ8" s="574"/>
      <c r="AR8" s="575"/>
    </row>
    <row r="9" spans="2:44" x14ac:dyDescent="0.2">
      <c r="B9" s="573" t="s">
        <v>86</v>
      </c>
      <c r="C9" s="574"/>
      <c r="D9" s="574"/>
      <c r="E9" s="574"/>
      <c r="F9" s="574"/>
      <c r="G9" s="574"/>
      <c r="H9" s="575"/>
      <c r="I9" s="573" t="s">
        <v>234</v>
      </c>
      <c r="J9" s="574"/>
      <c r="K9" s="574"/>
      <c r="L9" s="574"/>
      <c r="M9" s="574"/>
      <c r="N9" s="574"/>
      <c r="O9" s="574"/>
      <c r="P9" s="574"/>
      <c r="Q9" s="574"/>
      <c r="R9" s="574"/>
      <c r="S9" s="574"/>
      <c r="T9" s="575"/>
      <c r="U9" s="573"/>
      <c r="V9" s="574"/>
      <c r="W9" s="574"/>
      <c r="X9" s="574"/>
      <c r="Y9" s="574"/>
      <c r="Z9" s="574"/>
      <c r="AA9" s="574"/>
      <c r="AB9" s="574"/>
      <c r="AC9" s="574"/>
      <c r="AD9" s="574"/>
      <c r="AE9" s="574"/>
      <c r="AF9" s="574"/>
      <c r="AG9" s="575"/>
      <c r="AI9" s="591"/>
      <c r="AJ9" s="592"/>
      <c r="AK9" s="592"/>
      <c r="AL9" s="592"/>
      <c r="AM9" s="592"/>
      <c r="AN9" s="593"/>
      <c r="AO9" s="576"/>
      <c r="AP9" s="577"/>
      <c r="AQ9" s="577"/>
      <c r="AR9" s="578"/>
    </row>
    <row r="10" spans="2:44" x14ac:dyDescent="0.2">
      <c r="B10" s="594"/>
      <c r="C10" s="595"/>
      <c r="D10" s="595"/>
      <c r="E10" s="595"/>
      <c r="F10" s="595"/>
      <c r="G10" s="595"/>
      <c r="H10" s="596"/>
      <c r="I10" s="594"/>
      <c r="J10" s="595"/>
      <c r="K10" s="595"/>
      <c r="L10" s="595"/>
      <c r="M10" s="595"/>
      <c r="N10" s="595"/>
      <c r="O10" s="595"/>
      <c r="P10" s="595"/>
      <c r="Q10" s="595"/>
      <c r="R10" s="595"/>
      <c r="S10" s="595"/>
      <c r="T10" s="596"/>
      <c r="U10" s="594"/>
      <c r="V10" s="595"/>
      <c r="W10" s="595"/>
      <c r="X10" s="595"/>
      <c r="Y10" s="595"/>
      <c r="Z10" s="595"/>
      <c r="AA10" s="595"/>
      <c r="AB10" s="595"/>
      <c r="AC10" s="595"/>
      <c r="AD10" s="595"/>
      <c r="AE10" s="595"/>
      <c r="AF10" s="595"/>
      <c r="AG10" s="596"/>
      <c r="AI10" s="588" t="s">
        <v>87</v>
      </c>
      <c r="AJ10" s="589"/>
      <c r="AK10" s="589"/>
      <c r="AL10" s="589"/>
      <c r="AM10" s="589"/>
      <c r="AN10" s="590"/>
      <c r="AO10" s="516">
        <v>1</v>
      </c>
      <c r="AP10" s="517"/>
      <c r="AQ10" s="517"/>
      <c r="AR10" s="518"/>
    </row>
    <row r="11" spans="2:44" x14ac:dyDescent="0.2">
      <c r="B11" s="594"/>
      <c r="C11" s="595"/>
      <c r="D11" s="595"/>
      <c r="E11" s="595"/>
      <c r="F11" s="595"/>
      <c r="G11" s="595"/>
      <c r="H11" s="596"/>
      <c r="I11" s="594" t="s">
        <v>88</v>
      </c>
      <c r="J11" s="595"/>
      <c r="K11" s="520"/>
      <c r="L11" s="520"/>
      <c r="M11" s="520"/>
      <c r="N11" s="520"/>
      <c r="O11" s="595" t="s">
        <v>89</v>
      </c>
      <c r="P11" s="595"/>
      <c r="Q11" s="595" t="s">
        <v>220</v>
      </c>
      <c r="R11" s="595"/>
      <c r="S11" s="595"/>
      <c r="T11" s="596"/>
      <c r="U11" s="594" t="s">
        <v>88</v>
      </c>
      <c r="V11" s="595"/>
      <c r="W11" s="595"/>
      <c r="X11" s="595"/>
      <c r="Y11" s="595"/>
      <c r="Z11" s="595"/>
      <c r="AA11" s="595"/>
      <c r="AB11" s="595" t="s">
        <v>90</v>
      </c>
      <c r="AC11" s="595"/>
      <c r="AD11" s="595"/>
      <c r="AE11" s="595"/>
      <c r="AF11" s="595"/>
      <c r="AG11" s="596"/>
      <c r="AI11" s="591"/>
      <c r="AJ11" s="592"/>
      <c r="AK11" s="592"/>
      <c r="AL11" s="592"/>
      <c r="AM11" s="592"/>
      <c r="AN11" s="593"/>
      <c r="AO11" s="474"/>
      <c r="AP11" s="475"/>
      <c r="AQ11" s="475"/>
      <c r="AR11" s="522"/>
    </row>
    <row r="12" spans="2:44" x14ac:dyDescent="0.2">
      <c r="B12" s="576"/>
      <c r="C12" s="577"/>
      <c r="D12" s="577"/>
      <c r="E12" s="577"/>
      <c r="F12" s="577"/>
      <c r="G12" s="577"/>
      <c r="H12" s="578"/>
      <c r="I12" s="576" t="s">
        <v>91</v>
      </c>
      <c r="J12" s="577"/>
      <c r="K12" s="577" t="s">
        <v>92</v>
      </c>
      <c r="L12" s="577"/>
      <c r="M12" s="577"/>
      <c r="N12" s="577"/>
      <c r="O12" s="577" t="s">
        <v>93</v>
      </c>
      <c r="P12" s="577"/>
      <c r="Q12" s="577"/>
      <c r="R12" s="577"/>
      <c r="S12" s="577"/>
      <c r="T12" s="578"/>
      <c r="U12" s="576" t="s">
        <v>91</v>
      </c>
      <c r="V12" s="577"/>
      <c r="W12" s="577"/>
      <c r="X12" s="577"/>
      <c r="Y12" s="577"/>
      <c r="Z12" s="577"/>
      <c r="AA12" s="577"/>
      <c r="AB12" s="577" t="s">
        <v>93</v>
      </c>
      <c r="AC12" s="577"/>
      <c r="AD12" s="577"/>
      <c r="AE12" s="577"/>
      <c r="AF12" s="577"/>
      <c r="AG12" s="578"/>
      <c r="AI12" s="563" t="s">
        <v>94</v>
      </c>
      <c r="AJ12" s="564"/>
      <c r="AK12" s="564"/>
      <c r="AL12" s="564"/>
      <c r="AM12" s="564"/>
      <c r="AN12" s="565"/>
      <c r="AO12" s="552">
        <v>1</v>
      </c>
      <c r="AP12" s="476"/>
      <c r="AQ12" s="476"/>
      <c r="AR12" s="477"/>
    </row>
    <row r="13" spans="2:44" x14ac:dyDescent="0.2">
      <c r="B13" s="563" t="s">
        <v>95</v>
      </c>
      <c r="C13" s="564"/>
      <c r="D13" s="564"/>
      <c r="E13" s="564"/>
      <c r="F13" s="564"/>
      <c r="G13" s="564"/>
      <c r="H13" s="565"/>
      <c r="I13" s="566" t="s">
        <v>235</v>
      </c>
      <c r="J13" s="566"/>
      <c r="K13" s="566"/>
      <c r="L13" s="566"/>
      <c r="M13" s="566"/>
      <c r="N13" s="566"/>
      <c r="O13" s="566"/>
      <c r="P13" s="566"/>
      <c r="Q13" s="566"/>
      <c r="R13" s="566"/>
      <c r="S13" s="566"/>
      <c r="T13" s="566"/>
      <c r="U13" s="566"/>
      <c r="V13" s="566"/>
      <c r="W13" s="566"/>
      <c r="X13" s="566"/>
      <c r="Y13" s="566"/>
      <c r="Z13" s="566"/>
      <c r="AA13" s="566"/>
      <c r="AB13" s="566"/>
      <c r="AC13" s="566"/>
      <c r="AD13" s="566"/>
      <c r="AE13" s="566"/>
      <c r="AF13" s="566"/>
      <c r="AG13" s="566"/>
    </row>
    <row r="14" spans="2:44" x14ac:dyDescent="0.2">
      <c r="B14" s="567" t="s">
        <v>96</v>
      </c>
      <c r="C14" s="568"/>
      <c r="D14" s="568"/>
      <c r="E14" s="568"/>
      <c r="F14" s="568"/>
      <c r="G14" s="568"/>
      <c r="H14" s="569"/>
      <c r="I14" s="584"/>
      <c r="J14" s="584"/>
      <c r="K14" s="584"/>
      <c r="L14" s="584"/>
      <c r="M14" s="584"/>
      <c r="N14" s="584"/>
      <c r="O14" s="584" t="s">
        <v>221</v>
      </c>
      <c r="P14" s="584"/>
      <c r="Q14" s="584"/>
      <c r="R14" s="584"/>
      <c r="S14" s="584"/>
      <c r="T14" s="584"/>
      <c r="U14" s="566"/>
      <c r="V14" s="566"/>
      <c r="W14" s="566"/>
      <c r="X14" s="566"/>
      <c r="Y14" s="566"/>
      <c r="Z14" s="566"/>
      <c r="AA14" s="566"/>
      <c r="AB14" s="566"/>
      <c r="AC14" s="566"/>
      <c r="AD14" s="566"/>
      <c r="AE14" s="566"/>
      <c r="AF14" s="566"/>
      <c r="AG14" s="566"/>
    </row>
    <row r="15" spans="2:44" ht="12.75" customHeight="1" x14ac:dyDescent="0.2">
      <c r="N15" s="475" t="s">
        <v>97</v>
      </c>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5"/>
      <c r="AO15" s="475"/>
      <c r="AP15" s="475"/>
      <c r="AQ15" s="475"/>
      <c r="AR15" s="475"/>
    </row>
    <row r="16" spans="2:44" x14ac:dyDescent="0.2">
      <c r="B16" s="552" t="s">
        <v>98</v>
      </c>
      <c r="C16" s="476"/>
      <c r="D16" s="476"/>
      <c r="E16" s="476"/>
      <c r="F16" s="476"/>
      <c r="G16" s="476"/>
      <c r="H16" s="476"/>
      <c r="I16" s="476"/>
      <c r="J16" s="476"/>
      <c r="K16" s="476"/>
      <c r="L16" s="477"/>
      <c r="N16" s="552" t="s">
        <v>99</v>
      </c>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6"/>
      <c r="AN16" s="476"/>
      <c r="AO16" s="476"/>
      <c r="AP16" s="476"/>
      <c r="AQ16" s="476"/>
      <c r="AR16" s="477"/>
    </row>
    <row r="17" spans="2:49" x14ac:dyDescent="0.2">
      <c r="B17" s="563" t="s">
        <v>100</v>
      </c>
      <c r="C17" s="564"/>
      <c r="D17" s="564"/>
      <c r="E17" s="564"/>
      <c r="F17" s="564"/>
      <c r="G17" s="565"/>
      <c r="H17" s="579">
        <f>MAX(COUNTA('BİLGİ GİRİŞİ'!A3:A100))</f>
        <v>48</v>
      </c>
      <c r="I17" s="580"/>
      <c r="J17" s="580"/>
      <c r="K17" s="580"/>
      <c r="L17" s="580"/>
      <c r="N17" s="563" t="s">
        <v>22</v>
      </c>
      <c r="O17" s="564"/>
      <c r="P17" s="564"/>
      <c r="Q17" s="564"/>
      <c r="R17" s="564"/>
      <c r="S17" s="564"/>
      <c r="T17" s="564"/>
      <c r="U17" s="564"/>
      <c r="V17" s="564"/>
      <c r="W17" s="565"/>
      <c r="X17" s="585" t="s">
        <v>101</v>
      </c>
      <c r="Y17" s="586"/>
      <c r="Z17" s="586"/>
      <c r="AA17" s="586"/>
      <c r="AB17" s="586"/>
      <c r="AC17" s="586"/>
      <c r="AD17" s="586"/>
      <c r="AE17" s="587"/>
      <c r="AF17" s="552" t="s">
        <v>102</v>
      </c>
      <c r="AG17" s="476"/>
      <c r="AH17" s="476"/>
      <c r="AI17" s="476"/>
      <c r="AJ17" s="477"/>
      <c r="AK17" s="552" t="s">
        <v>103</v>
      </c>
      <c r="AL17" s="476"/>
      <c r="AM17" s="476"/>
      <c r="AN17" s="476"/>
      <c r="AO17" s="476"/>
      <c r="AP17" s="476"/>
      <c r="AQ17" s="476"/>
      <c r="AR17" s="477"/>
    </row>
    <row r="18" spans="2:49" x14ac:dyDescent="0.2">
      <c r="B18" s="567" t="s">
        <v>104</v>
      </c>
      <c r="C18" s="568"/>
      <c r="D18" s="568"/>
      <c r="E18" s="568"/>
      <c r="F18" s="568"/>
      <c r="G18" s="569"/>
      <c r="H18" s="579">
        <f>BORDRO!D58</f>
        <v>43</v>
      </c>
      <c r="I18" s="580"/>
      <c r="J18" s="580"/>
      <c r="K18" s="580"/>
      <c r="L18" s="580"/>
      <c r="N18" s="567" t="s">
        <v>200</v>
      </c>
      <c r="O18" s="568"/>
      <c r="P18" s="568"/>
      <c r="Q18" s="568"/>
      <c r="R18" s="568"/>
      <c r="S18" s="568"/>
      <c r="T18" s="568"/>
      <c r="U18" s="568"/>
      <c r="V18" s="568"/>
      <c r="W18" s="569"/>
      <c r="X18" s="549">
        <f>BORDRO!H58</f>
        <v>8007.46</v>
      </c>
      <c r="Y18" s="550"/>
      <c r="Z18" s="550"/>
      <c r="AA18" s="550"/>
      <c r="AB18" s="550"/>
      <c r="AC18" s="550"/>
      <c r="AD18" s="550"/>
      <c r="AE18" s="551"/>
      <c r="AF18" s="552">
        <v>2</v>
      </c>
      <c r="AG18" s="476"/>
      <c r="AH18" s="476"/>
      <c r="AI18" s="476"/>
      <c r="AJ18" s="477"/>
      <c r="AK18" s="549">
        <f>ROUND(MOD(X18*AF18/100,100000),2)</f>
        <v>160.15</v>
      </c>
      <c r="AL18" s="550"/>
      <c r="AM18" s="550"/>
      <c r="AN18" s="550"/>
      <c r="AO18" s="550"/>
      <c r="AP18" s="550"/>
      <c r="AQ18" s="550"/>
      <c r="AR18" s="551"/>
    </row>
    <row r="19" spans="2:49" x14ac:dyDescent="0.2">
      <c r="B19" s="573" t="s">
        <v>105</v>
      </c>
      <c r="C19" s="574"/>
      <c r="D19" s="575"/>
      <c r="E19" s="567" t="s">
        <v>106</v>
      </c>
      <c r="F19" s="568"/>
      <c r="G19" s="569"/>
      <c r="H19" s="580"/>
      <c r="I19" s="580"/>
      <c r="J19" s="580"/>
      <c r="K19" s="580"/>
      <c r="L19" s="580"/>
      <c r="N19" s="567" t="s">
        <v>201</v>
      </c>
      <c r="O19" s="568"/>
      <c r="P19" s="568"/>
      <c r="Q19" s="568"/>
      <c r="R19" s="568"/>
      <c r="S19" s="568"/>
      <c r="T19" s="568"/>
      <c r="U19" s="568"/>
      <c r="V19" s="568"/>
      <c r="W19" s="569"/>
      <c r="X19" s="549">
        <f>+X18</f>
        <v>8007.46</v>
      </c>
      <c r="Y19" s="550"/>
      <c r="Z19" s="550"/>
      <c r="AA19" s="550"/>
      <c r="AB19" s="550"/>
      <c r="AC19" s="550"/>
      <c r="AD19" s="550"/>
      <c r="AE19" s="551"/>
      <c r="AF19" s="552">
        <v>20</v>
      </c>
      <c r="AG19" s="476"/>
      <c r="AH19" s="476"/>
      <c r="AI19" s="476"/>
      <c r="AJ19" s="477"/>
      <c r="AK19" s="549">
        <f>ROUND(MOD(X19*AF19/100,100000),2)</f>
        <v>1601.49</v>
      </c>
      <c r="AL19" s="550"/>
      <c r="AM19" s="550"/>
      <c r="AN19" s="550"/>
      <c r="AO19" s="550"/>
      <c r="AP19" s="550"/>
      <c r="AQ19" s="550"/>
      <c r="AR19" s="551"/>
      <c r="AW19" s="77"/>
    </row>
    <row r="20" spans="2:49" x14ac:dyDescent="0.2">
      <c r="B20" s="576"/>
      <c r="C20" s="577"/>
      <c r="D20" s="578"/>
      <c r="E20" s="567" t="s">
        <v>107</v>
      </c>
      <c r="F20" s="568"/>
      <c r="G20" s="569"/>
      <c r="H20" s="580"/>
      <c r="I20" s="580"/>
      <c r="J20" s="580"/>
      <c r="K20" s="580"/>
      <c r="L20" s="580"/>
      <c r="N20" s="567" t="s">
        <v>202</v>
      </c>
      <c r="O20" s="568"/>
      <c r="P20" s="568"/>
      <c r="Q20" s="568"/>
      <c r="R20" s="568"/>
      <c r="S20" s="568"/>
      <c r="T20" s="568"/>
      <c r="U20" s="568"/>
      <c r="V20" s="568"/>
      <c r="W20" s="569"/>
      <c r="X20" s="549">
        <f>+X19</f>
        <v>8007.46</v>
      </c>
      <c r="Y20" s="550"/>
      <c r="Z20" s="550"/>
      <c r="AA20" s="550"/>
      <c r="AB20" s="550"/>
      <c r="AC20" s="550"/>
      <c r="AD20" s="550"/>
      <c r="AE20" s="551"/>
      <c r="AF20" s="581">
        <v>12.5</v>
      </c>
      <c r="AG20" s="582"/>
      <c r="AH20" s="582"/>
      <c r="AI20" s="582"/>
      <c r="AJ20" s="583"/>
      <c r="AK20" s="549">
        <f>ROUND(MOD(X20*AF20/100,100000),2)</f>
        <v>1000.93</v>
      </c>
      <c r="AL20" s="550"/>
      <c r="AM20" s="550"/>
      <c r="AN20" s="550"/>
      <c r="AO20" s="550"/>
      <c r="AP20" s="550"/>
      <c r="AQ20" s="550"/>
      <c r="AR20" s="551"/>
    </row>
    <row r="21" spans="2:49" x14ac:dyDescent="0.2">
      <c r="B21" s="554" t="s">
        <v>108</v>
      </c>
      <c r="C21" s="257"/>
      <c r="D21" s="258"/>
      <c r="E21" s="567" t="s">
        <v>109</v>
      </c>
      <c r="F21" s="568"/>
      <c r="G21" s="569"/>
      <c r="H21" s="566"/>
      <c r="I21" s="566"/>
      <c r="J21" s="566"/>
      <c r="K21" s="566"/>
      <c r="L21" s="566"/>
      <c r="N21" s="567"/>
      <c r="O21" s="568"/>
      <c r="P21" s="568"/>
      <c r="Q21" s="568"/>
      <c r="R21" s="568"/>
      <c r="S21" s="568"/>
      <c r="T21" s="568"/>
      <c r="U21" s="568"/>
      <c r="V21" s="568"/>
      <c r="W21" s="569"/>
      <c r="X21" s="549"/>
      <c r="Y21" s="550"/>
      <c r="Z21" s="550"/>
      <c r="AA21" s="550"/>
      <c r="AB21" s="550"/>
      <c r="AC21" s="550"/>
      <c r="AD21" s="550"/>
      <c r="AE21" s="551"/>
      <c r="AF21" s="552"/>
      <c r="AG21" s="476"/>
      <c r="AH21" s="476"/>
      <c r="AI21" s="476"/>
      <c r="AJ21" s="477"/>
      <c r="AK21" s="549"/>
      <c r="AL21" s="550"/>
      <c r="AM21" s="550"/>
      <c r="AN21" s="550"/>
      <c r="AO21" s="550"/>
      <c r="AP21" s="550"/>
      <c r="AQ21" s="550"/>
      <c r="AR21" s="551"/>
    </row>
    <row r="22" spans="2:49" x14ac:dyDescent="0.2">
      <c r="B22" s="259"/>
      <c r="C22" s="260"/>
      <c r="D22" s="261"/>
      <c r="E22" s="567" t="s">
        <v>110</v>
      </c>
      <c r="F22" s="568"/>
      <c r="G22" s="569"/>
      <c r="H22" s="566"/>
      <c r="I22" s="566"/>
      <c r="J22" s="566"/>
      <c r="K22" s="566"/>
      <c r="L22" s="566"/>
      <c r="N22" s="567"/>
      <c r="O22" s="568"/>
      <c r="P22" s="568"/>
      <c r="Q22" s="568"/>
      <c r="R22" s="568"/>
      <c r="S22" s="568"/>
      <c r="T22" s="568"/>
      <c r="U22" s="568"/>
      <c r="V22" s="568"/>
      <c r="W22" s="569"/>
      <c r="X22" s="549"/>
      <c r="Y22" s="550"/>
      <c r="Z22" s="550"/>
      <c r="AA22" s="550"/>
      <c r="AB22" s="550"/>
      <c r="AC22" s="550"/>
      <c r="AD22" s="550"/>
      <c r="AE22" s="551"/>
      <c r="AF22" s="552"/>
      <c r="AG22" s="476"/>
      <c r="AH22" s="476"/>
      <c r="AI22" s="476"/>
      <c r="AJ22" s="477"/>
      <c r="AK22" s="549"/>
      <c r="AL22" s="550"/>
      <c r="AM22" s="550"/>
      <c r="AN22" s="550"/>
      <c r="AO22" s="550"/>
      <c r="AP22" s="550"/>
      <c r="AQ22" s="550"/>
      <c r="AR22" s="551"/>
      <c r="AW22" s="58"/>
    </row>
    <row r="23" spans="2:49" x14ac:dyDescent="0.2">
      <c r="B23" s="554" t="s">
        <v>111</v>
      </c>
      <c r="C23" s="257"/>
      <c r="D23" s="258"/>
      <c r="E23" s="563" t="s">
        <v>109</v>
      </c>
      <c r="F23" s="564"/>
      <c r="G23" s="565"/>
      <c r="H23" s="566"/>
      <c r="I23" s="566"/>
      <c r="J23" s="566"/>
      <c r="K23" s="566"/>
      <c r="L23" s="566"/>
      <c r="N23" s="567"/>
      <c r="O23" s="568"/>
      <c r="P23" s="568"/>
      <c r="Q23" s="568"/>
      <c r="R23" s="568"/>
      <c r="S23" s="568"/>
      <c r="T23" s="568"/>
      <c r="U23" s="568"/>
      <c r="V23" s="568"/>
      <c r="W23" s="569"/>
      <c r="X23" s="549"/>
      <c r="Y23" s="550"/>
      <c r="Z23" s="550"/>
      <c r="AA23" s="550"/>
      <c r="AB23" s="550"/>
      <c r="AC23" s="550"/>
      <c r="AD23" s="550"/>
      <c r="AE23" s="551"/>
      <c r="AF23" s="552"/>
      <c r="AG23" s="476"/>
      <c r="AH23" s="476"/>
      <c r="AI23" s="476"/>
      <c r="AJ23" s="477"/>
      <c r="AK23" s="549"/>
      <c r="AL23" s="550"/>
      <c r="AM23" s="550"/>
      <c r="AN23" s="550"/>
      <c r="AO23" s="550"/>
      <c r="AP23" s="550"/>
      <c r="AQ23" s="550"/>
      <c r="AR23" s="551"/>
    </row>
    <row r="24" spans="2:49" x14ac:dyDescent="0.2">
      <c r="B24" s="555"/>
      <c r="C24" s="556"/>
      <c r="D24" s="557"/>
      <c r="E24" s="563" t="s">
        <v>110</v>
      </c>
      <c r="F24" s="564"/>
      <c r="G24" s="565"/>
      <c r="H24" s="566"/>
      <c r="I24" s="566"/>
      <c r="J24" s="566"/>
      <c r="K24" s="566"/>
      <c r="L24" s="566"/>
      <c r="N24" s="567"/>
      <c r="O24" s="568"/>
      <c r="P24" s="568"/>
      <c r="Q24" s="568"/>
      <c r="R24" s="568"/>
      <c r="S24" s="568"/>
      <c r="T24" s="568"/>
      <c r="U24" s="568"/>
      <c r="V24" s="568"/>
      <c r="W24" s="569"/>
      <c r="X24" s="549"/>
      <c r="Y24" s="550"/>
      <c r="Z24" s="550"/>
      <c r="AA24" s="550"/>
      <c r="AB24" s="550"/>
      <c r="AC24" s="550"/>
      <c r="AD24" s="550"/>
      <c r="AE24" s="551"/>
      <c r="AF24" s="552"/>
      <c r="AG24" s="476"/>
      <c r="AH24" s="476"/>
      <c r="AI24" s="476"/>
      <c r="AJ24" s="477"/>
      <c r="AK24" s="549"/>
      <c r="AL24" s="550"/>
      <c r="AM24" s="550"/>
      <c r="AN24" s="550"/>
      <c r="AO24" s="550"/>
      <c r="AP24" s="550"/>
      <c r="AQ24" s="550"/>
      <c r="AR24" s="551"/>
    </row>
    <row r="25" spans="2:49" x14ac:dyDescent="0.2">
      <c r="B25" s="259"/>
      <c r="C25" s="260"/>
      <c r="D25" s="261"/>
      <c r="E25" s="563" t="s">
        <v>112</v>
      </c>
      <c r="F25" s="564"/>
      <c r="G25" s="565"/>
      <c r="H25" s="566"/>
      <c r="I25" s="566"/>
      <c r="J25" s="566"/>
      <c r="K25" s="566"/>
      <c r="L25" s="566"/>
      <c r="N25" s="567" t="s">
        <v>23</v>
      </c>
      <c r="O25" s="568"/>
      <c r="P25" s="568"/>
      <c r="Q25" s="568"/>
      <c r="R25" s="568"/>
      <c r="S25" s="568"/>
      <c r="T25" s="568"/>
      <c r="U25" s="568"/>
      <c r="V25" s="568"/>
      <c r="W25" s="569"/>
      <c r="X25" s="549">
        <f>X18</f>
        <v>8007.46</v>
      </c>
      <c r="Y25" s="550"/>
      <c r="Z25" s="550"/>
      <c r="AA25" s="550"/>
      <c r="AB25" s="550"/>
      <c r="AC25" s="550"/>
      <c r="AD25" s="550"/>
      <c r="AE25" s="551"/>
      <c r="AF25" s="552">
        <v>34.5</v>
      </c>
      <c r="AG25" s="476"/>
      <c r="AH25" s="476"/>
      <c r="AI25" s="476"/>
      <c r="AJ25" s="477"/>
      <c r="AK25" s="570">
        <f>SUM(AK18:AK24)</f>
        <v>2762.57</v>
      </c>
      <c r="AL25" s="571"/>
      <c r="AM25" s="571"/>
      <c r="AN25" s="571"/>
      <c r="AO25" s="571"/>
      <c r="AP25" s="571"/>
      <c r="AQ25" s="571"/>
      <c r="AR25" s="572"/>
    </row>
    <row r="26" spans="2:49" x14ac:dyDescent="0.2">
      <c r="B26" s="475" t="s">
        <v>113</v>
      </c>
      <c r="C26" s="520"/>
      <c r="D26" s="520"/>
      <c r="E26" s="520"/>
      <c r="F26" s="520"/>
      <c r="G26" s="520"/>
      <c r="H26" s="520"/>
      <c r="I26" s="520"/>
      <c r="J26" s="520"/>
      <c r="K26" s="520"/>
      <c r="L26" s="520"/>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75"/>
    </row>
    <row r="27" spans="2:49" ht="12.75" customHeight="1" x14ac:dyDescent="0.2">
      <c r="B27" s="505" t="s">
        <v>17</v>
      </c>
      <c r="C27" s="496" t="s">
        <v>114</v>
      </c>
      <c r="D27" s="498"/>
      <c r="E27" s="499" t="s">
        <v>115</v>
      </c>
      <c r="F27" s="500"/>
      <c r="G27" s="500"/>
      <c r="H27" s="501"/>
      <c r="I27" s="499" t="s">
        <v>116</v>
      </c>
      <c r="J27" s="500"/>
      <c r="K27" s="500"/>
      <c r="L27" s="501"/>
      <c r="M27" s="500" t="s">
        <v>30</v>
      </c>
      <c r="N27" s="500"/>
      <c r="O27" s="500"/>
      <c r="P27" s="501"/>
      <c r="Q27" s="499" t="s">
        <v>31</v>
      </c>
      <c r="R27" s="500"/>
      <c r="S27" s="500"/>
      <c r="T27" s="501"/>
      <c r="U27" s="499" t="s">
        <v>117</v>
      </c>
      <c r="V27" s="500"/>
      <c r="W27" s="500"/>
      <c r="X27" s="501"/>
      <c r="Y27" s="505" t="s">
        <v>110</v>
      </c>
      <c r="Z27" s="507"/>
      <c r="AA27" s="499" t="s">
        <v>118</v>
      </c>
      <c r="AB27" s="500"/>
      <c r="AC27" s="500"/>
      <c r="AD27" s="501"/>
      <c r="AE27" s="562" t="s">
        <v>119</v>
      </c>
      <c r="AF27" s="562"/>
      <c r="AG27" s="562"/>
      <c r="AH27" s="562"/>
      <c r="AI27" s="553" t="s">
        <v>105</v>
      </c>
      <c r="AJ27" s="553"/>
      <c r="AK27" s="553"/>
      <c r="AL27" s="553"/>
      <c r="AM27" s="553"/>
      <c r="AN27" s="553"/>
      <c r="AO27" s="505" t="s">
        <v>120</v>
      </c>
      <c r="AP27" s="507"/>
      <c r="AQ27" s="505" t="s">
        <v>121</v>
      </c>
      <c r="AR27" s="507"/>
      <c r="AU27" s="56" t="s">
        <v>208</v>
      </c>
    </row>
    <row r="28" spans="2:49" ht="16.5" customHeight="1" x14ac:dyDescent="0.2">
      <c r="B28" s="489"/>
      <c r="C28" s="495"/>
      <c r="D28" s="494"/>
      <c r="E28" s="502"/>
      <c r="F28" s="503"/>
      <c r="G28" s="503"/>
      <c r="H28" s="504"/>
      <c r="I28" s="502"/>
      <c r="J28" s="503"/>
      <c r="K28" s="503"/>
      <c r="L28" s="504"/>
      <c r="M28" s="503"/>
      <c r="N28" s="503"/>
      <c r="O28" s="503"/>
      <c r="P28" s="504"/>
      <c r="Q28" s="502"/>
      <c r="R28" s="503"/>
      <c r="S28" s="503"/>
      <c r="T28" s="504"/>
      <c r="U28" s="502"/>
      <c r="V28" s="503"/>
      <c r="W28" s="503"/>
      <c r="X28" s="504"/>
      <c r="Y28" s="489"/>
      <c r="Z28" s="491"/>
      <c r="AA28" s="502"/>
      <c r="AB28" s="503"/>
      <c r="AC28" s="503"/>
      <c r="AD28" s="504"/>
      <c r="AE28" s="75" t="s">
        <v>122</v>
      </c>
      <c r="AF28" s="553" t="s">
        <v>112</v>
      </c>
      <c r="AG28" s="553"/>
      <c r="AH28" s="553"/>
      <c r="AI28" s="558" t="s">
        <v>123</v>
      </c>
      <c r="AJ28" s="558"/>
      <c r="AK28" s="558"/>
      <c r="AL28" s="559" t="s">
        <v>124</v>
      </c>
      <c r="AM28" s="560"/>
      <c r="AN28" s="561"/>
      <c r="AO28" s="489"/>
      <c r="AP28" s="491"/>
      <c r="AQ28" s="489"/>
      <c r="AR28" s="491"/>
    </row>
    <row r="29" spans="2:49" x14ac:dyDescent="0.2">
      <c r="B29" s="78"/>
      <c r="C29" s="478"/>
      <c r="D29" s="480"/>
      <c r="E29" s="523"/>
      <c r="F29" s="524"/>
      <c r="G29" s="524"/>
      <c r="H29" s="525"/>
      <c r="I29" s="523"/>
      <c r="J29" s="524"/>
      <c r="K29" s="524"/>
      <c r="L29" s="525"/>
      <c r="M29" s="526"/>
      <c r="N29" s="527"/>
      <c r="O29" s="527"/>
      <c r="P29" s="528"/>
      <c r="Q29" s="526"/>
      <c r="R29" s="527"/>
      <c r="S29" s="527"/>
      <c r="T29" s="528"/>
      <c r="U29" s="526"/>
      <c r="V29" s="527"/>
      <c r="W29" s="527"/>
      <c r="X29" s="528"/>
      <c r="Y29" s="481"/>
      <c r="Z29" s="482"/>
      <c r="AA29" s="483"/>
      <c r="AB29" s="484"/>
      <c r="AC29" s="484"/>
      <c r="AD29" s="485"/>
      <c r="AE29" s="88"/>
      <c r="AF29" s="478"/>
      <c r="AG29" s="479"/>
      <c r="AH29" s="480"/>
      <c r="AI29" s="529"/>
      <c r="AJ29" s="530"/>
      <c r="AK29" s="531"/>
      <c r="AL29" s="532"/>
      <c r="AM29" s="533"/>
      <c r="AN29" s="534"/>
      <c r="AO29" s="478"/>
      <c r="AP29" s="480"/>
      <c r="AQ29" s="478"/>
      <c r="AR29" s="480"/>
    </row>
    <row r="30" spans="2:49" x14ac:dyDescent="0.2">
      <c r="B30" s="86"/>
      <c r="C30" s="478"/>
      <c r="D30" s="480"/>
      <c r="E30" s="523"/>
      <c r="F30" s="524"/>
      <c r="G30" s="524"/>
      <c r="H30" s="525"/>
      <c r="I30" s="523"/>
      <c r="J30" s="524"/>
      <c r="K30" s="524"/>
      <c r="L30" s="525"/>
      <c r="M30" s="526"/>
      <c r="N30" s="527"/>
      <c r="O30" s="527"/>
      <c r="P30" s="528"/>
      <c r="Q30" s="526"/>
      <c r="R30" s="527"/>
      <c r="S30" s="527"/>
      <c r="T30" s="528"/>
      <c r="U30" s="526"/>
      <c r="V30" s="527"/>
      <c r="W30" s="527"/>
      <c r="X30" s="528"/>
      <c r="Y30" s="481"/>
      <c r="Z30" s="482"/>
      <c r="AA30" s="483"/>
      <c r="AB30" s="484"/>
      <c r="AC30" s="484"/>
      <c r="AD30" s="485"/>
      <c r="AE30" s="66"/>
      <c r="AF30" s="536"/>
      <c r="AG30" s="530"/>
      <c r="AH30" s="531"/>
      <c r="AI30" s="529"/>
      <c r="AJ30" s="530"/>
      <c r="AK30" s="531"/>
      <c r="AL30" s="532"/>
      <c r="AM30" s="533"/>
      <c r="AN30" s="534"/>
      <c r="AO30" s="478"/>
      <c r="AP30" s="480"/>
      <c r="AQ30" s="478"/>
      <c r="AR30" s="480"/>
    </row>
    <row r="31" spans="2:49" x14ac:dyDescent="0.2">
      <c r="B31" s="78"/>
      <c r="C31" s="478"/>
      <c r="D31" s="480"/>
      <c r="E31" s="523"/>
      <c r="F31" s="524"/>
      <c r="G31" s="524"/>
      <c r="H31" s="525"/>
      <c r="I31" s="523"/>
      <c r="J31" s="524"/>
      <c r="K31" s="524"/>
      <c r="L31" s="525"/>
      <c r="M31" s="526"/>
      <c r="N31" s="527"/>
      <c r="O31" s="527"/>
      <c r="P31" s="528"/>
      <c r="Q31" s="526"/>
      <c r="R31" s="527"/>
      <c r="S31" s="527"/>
      <c r="T31" s="528"/>
      <c r="U31" s="526"/>
      <c r="V31" s="527"/>
      <c r="W31" s="527"/>
      <c r="X31" s="528"/>
      <c r="Y31" s="481"/>
      <c r="Z31" s="482"/>
      <c r="AA31" s="546"/>
      <c r="AB31" s="547"/>
      <c r="AC31" s="547"/>
      <c r="AD31" s="548"/>
      <c r="AE31" s="87"/>
      <c r="AF31" s="537"/>
      <c r="AG31" s="538"/>
      <c r="AH31" s="539"/>
      <c r="AI31" s="540"/>
      <c r="AJ31" s="541"/>
      <c r="AK31" s="542"/>
      <c r="AL31" s="543"/>
      <c r="AM31" s="544"/>
      <c r="AN31" s="545"/>
      <c r="AO31" s="478"/>
      <c r="AP31" s="480"/>
      <c r="AQ31" s="478"/>
      <c r="AR31" s="480"/>
    </row>
    <row r="32" spans="2:49" x14ac:dyDescent="0.2">
      <c r="B32" s="78"/>
      <c r="C32" s="536"/>
      <c r="D32" s="531"/>
      <c r="E32" s="523"/>
      <c r="F32" s="524"/>
      <c r="G32" s="524"/>
      <c r="H32" s="525"/>
      <c r="I32" s="523"/>
      <c r="J32" s="524"/>
      <c r="K32" s="524"/>
      <c r="L32" s="525"/>
      <c r="M32" s="526"/>
      <c r="N32" s="527"/>
      <c r="O32" s="527"/>
      <c r="P32" s="528"/>
      <c r="Q32" s="526"/>
      <c r="R32" s="527"/>
      <c r="S32" s="527"/>
      <c r="T32" s="528"/>
      <c r="U32" s="526"/>
      <c r="V32" s="527"/>
      <c r="W32" s="527"/>
      <c r="X32" s="528"/>
      <c r="Y32" s="481"/>
      <c r="Z32" s="482"/>
      <c r="AA32" s="483"/>
      <c r="AB32" s="484"/>
      <c r="AC32" s="484"/>
      <c r="AD32" s="485"/>
      <c r="AE32" s="66"/>
      <c r="AF32" s="536"/>
      <c r="AG32" s="530"/>
      <c r="AH32" s="531"/>
      <c r="AI32" s="529"/>
      <c r="AJ32" s="530"/>
      <c r="AK32" s="531"/>
      <c r="AL32" s="532"/>
      <c r="AM32" s="533"/>
      <c r="AN32" s="534"/>
      <c r="AO32" s="478"/>
      <c r="AP32" s="480"/>
      <c r="AQ32" s="478"/>
      <c r="AR32" s="480"/>
    </row>
    <row r="33" spans="2:44" x14ac:dyDescent="0.2">
      <c r="B33" s="78"/>
      <c r="C33" s="478"/>
      <c r="D33" s="480"/>
      <c r="E33" s="523"/>
      <c r="F33" s="524"/>
      <c r="G33" s="524"/>
      <c r="H33" s="525"/>
      <c r="I33" s="523"/>
      <c r="J33" s="524"/>
      <c r="K33" s="524"/>
      <c r="L33" s="525"/>
      <c r="M33" s="526"/>
      <c r="N33" s="527"/>
      <c r="O33" s="527"/>
      <c r="P33" s="528"/>
      <c r="Q33" s="526"/>
      <c r="R33" s="527"/>
      <c r="S33" s="527"/>
      <c r="T33" s="528"/>
      <c r="U33" s="526"/>
      <c r="V33" s="527"/>
      <c r="W33" s="527"/>
      <c r="X33" s="528"/>
      <c r="Y33" s="481"/>
      <c r="Z33" s="482"/>
      <c r="AA33" s="483"/>
      <c r="AB33" s="484"/>
      <c r="AC33" s="484"/>
      <c r="AD33" s="485"/>
      <c r="AE33" s="88"/>
      <c r="AF33" s="478"/>
      <c r="AG33" s="479"/>
      <c r="AH33" s="480"/>
      <c r="AI33" s="529"/>
      <c r="AJ33" s="530"/>
      <c r="AK33" s="531"/>
      <c r="AL33" s="532"/>
      <c r="AM33" s="533"/>
      <c r="AN33" s="534"/>
      <c r="AO33" s="478"/>
      <c r="AP33" s="480"/>
      <c r="AQ33" s="478"/>
      <c r="AR33" s="480"/>
    </row>
    <row r="34" spans="2:44" x14ac:dyDescent="0.2">
      <c r="B34" s="78"/>
      <c r="C34" s="478"/>
      <c r="D34" s="480"/>
      <c r="E34" s="523"/>
      <c r="F34" s="524"/>
      <c r="G34" s="524"/>
      <c r="H34" s="525"/>
      <c r="I34" s="523"/>
      <c r="J34" s="524"/>
      <c r="K34" s="524"/>
      <c r="L34" s="525"/>
      <c r="M34" s="526"/>
      <c r="N34" s="527"/>
      <c r="O34" s="527"/>
      <c r="P34" s="528"/>
      <c r="Q34" s="526"/>
      <c r="R34" s="527"/>
      <c r="S34" s="527"/>
      <c r="T34" s="528"/>
      <c r="U34" s="526"/>
      <c r="V34" s="527"/>
      <c r="W34" s="527"/>
      <c r="X34" s="528"/>
      <c r="Y34" s="481"/>
      <c r="Z34" s="482"/>
      <c r="AA34" s="483"/>
      <c r="AB34" s="484"/>
      <c r="AC34" s="484"/>
      <c r="AD34" s="485"/>
      <c r="AE34" s="83"/>
      <c r="AF34" s="478"/>
      <c r="AG34" s="479"/>
      <c r="AH34" s="480"/>
      <c r="AI34" s="529"/>
      <c r="AJ34" s="530"/>
      <c r="AK34" s="531"/>
      <c r="AL34" s="532"/>
      <c r="AM34" s="533"/>
      <c r="AN34" s="534"/>
      <c r="AO34" s="478"/>
      <c r="AP34" s="480"/>
      <c r="AQ34" s="478"/>
      <c r="AR34" s="480"/>
    </row>
    <row r="35" spans="2:44" x14ac:dyDescent="0.2">
      <c r="B35" s="89"/>
      <c r="C35" s="478"/>
      <c r="D35" s="480"/>
      <c r="E35" s="523"/>
      <c r="F35" s="524"/>
      <c r="G35" s="524"/>
      <c r="H35" s="525"/>
      <c r="I35" s="523"/>
      <c r="J35" s="524"/>
      <c r="K35" s="524"/>
      <c r="L35" s="525"/>
      <c r="M35" s="526"/>
      <c r="N35" s="527"/>
      <c r="O35" s="527"/>
      <c r="P35" s="528"/>
      <c r="Q35" s="526"/>
      <c r="R35" s="527"/>
      <c r="S35" s="527"/>
      <c r="T35" s="528"/>
      <c r="U35" s="526"/>
      <c r="V35" s="527"/>
      <c r="W35" s="527"/>
      <c r="X35" s="528"/>
      <c r="Y35" s="481"/>
      <c r="Z35" s="482"/>
      <c r="AA35" s="483"/>
      <c r="AB35" s="484"/>
      <c r="AC35" s="484"/>
      <c r="AD35" s="485"/>
      <c r="AE35" s="90"/>
      <c r="AF35" s="535"/>
      <c r="AG35" s="479"/>
      <c r="AH35" s="480"/>
      <c r="AI35" s="529"/>
      <c r="AJ35" s="530"/>
      <c r="AK35" s="531"/>
      <c r="AL35" s="532"/>
      <c r="AM35" s="533"/>
      <c r="AN35" s="534"/>
      <c r="AO35" s="478"/>
      <c r="AP35" s="480"/>
      <c r="AQ35" s="478"/>
      <c r="AR35" s="480"/>
    </row>
    <row r="36" spans="2:44" x14ac:dyDescent="0.2">
      <c r="H36" s="474" t="s">
        <v>125</v>
      </c>
      <c r="I36" s="475"/>
      <c r="J36" s="475"/>
      <c r="K36" s="475"/>
      <c r="L36" s="475"/>
      <c r="M36" s="476"/>
      <c r="N36" s="476"/>
      <c r="O36" s="476"/>
      <c r="P36" s="477"/>
      <c r="Q36" s="478" t="s">
        <v>100</v>
      </c>
      <c r="R36" s="479"/>
      <c r="S36" s="479"/>
      <c r="T36" s="480"/>
      <c r="U36" s="478"/>
      <c r="V36" s="479"/>
      <c r="W36" s="479"/>
      <c r="X36" s="480"/>
      <c r="Y36" s="481"/>
      <c r="Z36" s="482"/>
      <c r="AA36" s="483"/>
      <c r="AB36" s="484"/>
      <c r="AC36" s="484"/>
      <c r="AD36" s="485"/>
      <c r="AE36" s="83"/>
      <c r="AF36" s="478"/>
      <c r="AG36" s="479"/>
      <c r="AH36" s="480"/>
    </row>
    <row r="37" spans="2:44" ht="7.5" customHeight="1" x14ac:dyDescent="0.2"/>
    <row r="38" spans="2:44" ht="10.5" customHeight="1" x14ac:dyDescent="0.2">
      <c r="B38" s="496" t="s">
        <v>222</v>
      </c>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8"/>
      <c r="AF38" s="499" t="s">
        <v>126</v>
      </c>
      <c r="AG38" s="500"/>
      <c r="AH38" s="500"/>
      <c r="AI38" s="500"/>
      <c r="AJ38" s="500"/>
      <c r="AK38" s="500"/>
      <c r="AL38" s="500"/>
      <c r="AM38" s="500"/>
      <c r="AN38" s="501"/>
      <c r="AO38" s="505" t="s">
        <v>127</v>
      </c>
      <c r="AP38" s="506"/>
      <c r="AQ38" s="506"/>
      <c r="AR38" s="507"/>
    </row>
    <row r="39" spans="2:44" ht="10.5" customHeight="1" x14ac:dyDescent="0.2">
      <c r="B39" s="495"/>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4"/>
      <c r="AF39" s="502"/>
      <c r="AG39" s="503"/>
      <c r="AH39" s="503"/>
      <c r="AI39" s="503"/>
      <c r="AJ39" s="503"/>
      <c r="AK39" s="503"/>
      <c r="AL39" s="503"/>
      <c r="AM39" s="503"/>
      <c r="AN39" s="504"/>
      <c r="AO39" s="489"/>
      <c r="AP39" s="490"/>
      <c r="AQ39" s="490"/>
      <c r="AR39" s="491"/>
    </row>
    <row r="40" spans="2:44" ht="12.75" customHeight="1" x14ac:dyDescent="0.2">
      <c r="B40" s="505" t="s">
        <v>128</v>
      </c>
      <c r="C40" s="506"/>
      <c r="D40" s="506"/>
      <c r="E40" s="506"/>
      <c r="F40" s="506"/>
      <c r="G40" s="507"/>
      <c r="H40" s="508" t="s">
        <v>248</v>
      </c>
      <c r="I40" s="497"/>
      <c r="J40" s="497"/>
      <c r="K40" s="497"/>
      <c r="L40" s="497"/>
      <c r="M40" s="497"/>
      <c r="N40" s="497"/>
      <c r="O40" s="497"/>
      <c r="P40" s="498"/>
      <c r="Q40" s="499" t="s">
        <v>129</v>
      </c>
      <c r="R40" s="500"/>
      <c r="S40" s="500"/>
      <c r="T40" s="500"/>
      <c r="U40" s="500"/>
      <c r="V40" s="501"/>
      <c r="W40" s="496"/>
      <c r="X40" s="497"/>
      <c r="Y40" s="497"/>
      <c r="Z40" s="497"/>
      <c r="AA40" s="497"/>
      <c r="AB40" s="497"/>
      <c r="AC40" s="497"/>
      <c r="AD40" s="498"/>
      <c r="AE40" s="81"/>
      <c r="AF40" s="516"/>
      <c r="AG40" s="517"/>
      <c r="AH40" s="517"/>
      <c r="AI40" s="517"/>
      <c r="AJ40" s="517"/>
      <c r="AK40" s="517"/>
      <c r="AL40" s="517"/>
      <c r="AM40" s="517"/>
      <c r="AN40" s="518"/>
      <c r="AO40" s="59"/>
      <c r="AP40" s="60"/>
      <c r="AQ40" s="60"/>
      <c r="AR40" s="61"/>
    </row>
    <row r="41" spans="2:44" ht="12" customHeight="1" x14ac:dyDescent="0.2">
      <c r="B41" s="486"/>
      <c r="C41" s="487"/>
      <c r="D41" s="487"/>
      <c r="E41" s="487"/>
      <c r="F41" s="487"/>
      <c r="G41" s="488"/>
      <c r="H41" s="515"/>
      <c r="I41" s="513"/>
      <c r="J41" s="513"/>
      <c r="K41" s="513"/>
      <c r="L41" s="513"/>
      <c r="M41" s="513"/>
      <c r="N41" s="513"/>
      <c r="O41" s="513"/>
      <c r="P41" s="514"/>
      <c r="Q41" s="509"/>
      <c r="R41" s="510"/>
      <c r="S41" s="510"/>
      <c r="T41" s="510"/>
      <c r="U41" s="510"/>
      <c r="V41" s="511"/>
      <c r="W41" s="515"/>
      <c r="X41" s="513"/>
      <c r="Y41" s="513"/>
      <c r="Z41" s="513"/>
      <c r="AA41" s="513"/>
      <c r="AB41" s="513"/>
      <c r="AC41" s="513"/>
      <c r="AD41" s="514"/>
      <c r="AE41" s="81"/>
      <c r="AF41" s="519"/>
      <c r="AG41" s="520"/>
      <c r="AH41" s="520"/>
      <c r="AI41" s="520"/>
      <c r="AJ41" s="520"/>
      <c r="AK41" s="520"/>
      <c r="AL41" s="520"/>
      <c r="AM41" s="520"/>
      <c r="AN41" s="521"/>
      <c r="AO41" s="62"/>
      <c r="AP41" s="63"/>
      <c r="AQ41" s="64"/>
      <c r="AR41" s="65"/>
    </row>
    <row r="42" spans="2:44" x14ac:dyDescent="0.2">
      <c r="B42" s="486"/>
      <c r="C42" s="487"/>
      <c r="D42" s="487"/>
      <c r="E42" s="487"/>
      <c r="F42" s="487"/>
      <c r="G42" s="488"/>
      <c r="H42" s="512" t="s">
        <v>245</v>
      </c>
      <c r="I42" s="513"/>
      <c r="J42" s="513"/>
      <c r="K42" s="513"/>
      <c r="L42" s="513"/>
      <c r="M42" s="513"/>
      <c r="N42" s="513"/>
      <c r="O42" s="513"/>
      <c r="P42" s="514"/>
      <c r="Q42" s="509"/>
      <c r="R42" s="510"/>
      <c r="S42" s="510"/>
      <c r="T42" s="510"/>
      <c r="U42" s="510"/>
      <c r="V42" s="511"/>
      <c r="W42" s="515"/>
      <c r="X42" s="513"/>
      <c r="Y42" s="513"/>
      <c r="Z42" s="513"/>
      <c r="AA42" s="513"/>
      <c r="AB42" s="513"/>
      <c r="AC42" s="513"/>
      <c r="AD42" s="514"/>
      <c r="AE42" s="81"/>
      <c r="AF42" s="519"/>
      <c r="AG42" s="520"/>
      <c r="AH42" s="520"/>
      <c r="AI42" s="520"/>
      <c r="AJ42" s="520"/>
      <c r="AK42" s="520"/>
      <c r="AL42" s="520"/>
      <c r="AM42" s="520"/>
      <c r="AN42" s="521"/>
      <c r="AO42" s="486" t="s">
        <v>130</v>
      </c>
      <c r="AP42" s="487"/>
      <c r="AQ42" s="487"/>
      <c r="AR42" s="488"/>
    </row>
    <row r="43" spans="2:44" x14ac:dyDescent="0.2">
      <c r="B43" s="489"/>
      <c r="C43" s="490"/>
      <c r="D43" s="490"/>
      <c r="E43" s="490"/>
      <c r="F43" s="490"/>
      <c r="G43" s="491"/>
      <c r="H43" s="492">
        <f>'ÖDEME EMRİ'!N57</f>
        <v>0</v>
      </c>
      <c r="I43" s="493"/>
      <c r="J43" s="493"/>
      <c r="K43" s="493"/>
      <c r="L43" s="493"/>
      <c r="M43" s="493"/>
      <c r="N43" s="493"/>
      <c r="O43" s="493"/>
      <c r="P43" s="494"/>
      <c r="Q43" s="502"/>
      <c r="R43" s="503"/>
      <c r="S43" s="503"/>
      <c r="T43" s="503"/>
      <c r="U43" s="503"/>
      <c r="V43" s="504"/>
      <c r="W43" s="495"/>
      <c r="X43" s="493"/>
      <c r="Y43" s="493"/>
      <c r="Z43" s="493"/>
      <c r="AA43" s="493"/>
      <c r="AB43" s="493"/>
      <c r="AC43" s="493"/>
      <c r="AD43" s="494"/>
      <c r="AE43" s="81"/>
      <c r="AF43" s="474"/>
      <c r="AG43" s="475"/>
      <c r="AH43" s="475"/>
      <c r="AI43" s="475"/>
      <c r="AJ43" s="475"/>
      <c r="AK43" s="475"/>
      <c r="AL43" s="475"/>
      <c r="AM43" s="475"/>
      <c r="AN43" s="522"/>
      <c r="AO43" s="489"/>
      <c r="AP43" s="490"/>
      <c r="AQ43" s="490"/>
      <c r="AR43" s="491"/>
    </row>
    <row r="44" spans="2:44" x14ac:dyDescent="0.2">
      <c r="B44" s="82"/>
      <c r="C44" s="82"/>
      <c r="D44" s="82"/>
      <c r="E44" s="82"/>
      <c r="F44" s="82"/>
      <c r="G44" s="82"/>
      <c r="H44" s="81"/>
      <c r="I44" s="81"/>
      <c r="J44" s="81"/>
      <c r="K44" s="81"/>
      <c r="L44" s="81"/>
      <c r="M44" s="81"/>
      <c r="N44" s="81"/>
      <c r="O44" s="81"/>
      <c r="P44" s="81"/>
      <c r="Q44" s="84"/>
      <c r="R44" s="84"/>
      <c r="S44" s="84"/>
      <c r="T44" s="84"/>
      <c r="U44" s="84"/>
      <c r="V44" s="84"/>
      <c r="W44" s="81"/>
      <c r="X44" s="81"/>
      <c r="Y44" s="81"/>
      <c r="Z44" s="81"/>
      <c r="AA44" s="81"/>
      <c r="AB44" s="81"/>
      <c r="AC44" s="81"/>
      <c r="AD44" s="81"/>
      <c r="AE44" s="81"/>
      <c r="AF44" s="79"/>
      <c r="AG44" s="79"/>
      <c r="AH44" s="79"/>
      <c r="AI44" s="76"/>
      <c r="AJ44" s="76"/>
      <c r="AK44" s="76"/>
      <c r="AL44" s="79"/>
      <c r="AM44" s="79"/>
      <c r="AN44" s="79"/>
      <c r="AO44" s="82"/>
      <c r="AP44" s="82"/>
      <c r="AQ44" s="82"/>
      <c r="AR44" s="82"/>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zoomScale="85" zoomScaleNormal="85" workbookViewId="0">
      <selection activeCell="Z23" sqref="Z23"/>
    </sheetView>
  </sheetViews>
  <sheetFormatPr defaultRowHeight="12.75" x14ac:dyDescent="0.2"/>
  <cols>
    <col min="1" max="1" width="5.42578125" customWidth="1"/>
    <col min="2" max="2" width="21.140625" customWidth="1"/>
    <col min="3" max="3" width="15.7109375" customWidth="1"/>
    <col min="4" max="4" width="7.140625" customWidth="1"/>
    <col min="5" max="5" width="0.7109375" customWidth="1"/>
    <col min="6" max="7" width="3.140625" customWidth="1"/>
    <col min="8" max="9" width="2.7109375" customWidth="1"/>
    <col min="10" max="10" width="3.28515625" customWidth="1"/>
    <col min="11" max="11" width="2.7109375" customWidth="1"/>
    <col min="12" max="13" width="2.85546875" customWidth="1"/>
    <col min="14" max="17" width="3.28515625" customWidth="1"/>
    <col min="18" max="35" width="3" customWidth="1"/>
    <col min="36" max="36" width="3.28515625" customWidth="1"/>
    <col min="37" max="37" width="3.42578125" customWidth="1"/>
  </cols>
  <sheetData>
    <row r="1" spans="1:37" x14ac:dyDescent="0.2">
      <c r="A1" s="402" t="s">
        <v>263</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row>
    <row r="2" spans="1:37" x14ac:dyDescent="0.2">
      <c r="U2" s="1" t="s">
        <v>226</v>
      </c>
      <c r="W2" s="215"/>
      <c r="X2" s="215"/>
      <c r="AA2" s="67" t="str">
        <f>KONTROL!C1</f>
        <v>HAZİRAN</v>
      </c>
      <c r="AD2" s="1" t="s">
        <v>266</v>
      </c>
      <c r="AF2" s="612">
        <f>KONTROL!C2</f>
        <v>2021</v>
      </c>
      <c r="AG2" s="612"/>
      <c r="AH2" s="612"/>
    </row>
    <row r="3" spans="1:37" s="225" customFormat="1" ht="12" customHeight="1" x14ac:dyDescent="0.2">
      <c r="A3" s="223" t="s">
        <v>264</v>
      </c>
      <c r="B3" s="223" t="s">
        <v>190</v>
      </c>
      <c r="C3" s="223" t="s">
        <v>191</v>
      </c>
      <c r="D3" s="224" t="s">
        <v>265</v>
      </c>
      <c r="E3" s="229"/>
      <c r="F3" s="229">
        <v>1</v>
      </c>
      <c r="G3" s="229">
        <v>2</v>
      </c>
      <c r="H3" s="229">
        <v>3</v>
      </c>
      <c r="I3" s="229">
        <v>4</v>
      </c>
      <c r="J3" s="218">
        <v>5</v>
      </c>
      <c r="K3" s="218">
        <v>6</v>
      </c>
      <c r="L3" s="230">
        <v>7</v>
      </c>
      <c r="M3" s="230">
        <v>8</v>
      </c>
      <c r="N3" s="230">
        <v>9</v>
      </c>
      <c r="O3" s="230">
        <v>10</v>
      </c>
      <c r="P3" s="230">
        <v>11</v>
      </c>
      <c r="Q3" s="218">
        <v>12</v>
      </c>
      <c r="R3" s="218">
        <v>13</v>
      </c>
      <c r="S3" s="230">
        <v>14</v>
      </c>
      <c r="T3" s="230">
        <v>15</v>
      </c>
      <c r="U3" s="230">
        <v>16</v>
      </c>
      <c r="V3" s="230">
        <v>17</v>
      </c>
      <c r="W3" s="230">
        <v>18</v>
      </c>
      <c r="X3" s="218">
        <v>19</v>
      </c>
      <c r="Y3" s="218">
        <v>20</v>
      </c>
      <c r="Z3" s="230">
        <v>21</v>
      </c>
      <c r="AA3" s="230">
        <v>22</v>
      </c>
      <c r="AB3" s="230">
        <v>23</v>
      </c>
      <c r="AC3" s="230">
        <v>24</v>
      </c>
      <c r="AD3" s="230">
        <v>25</v>
      </c>
      <c r="AE3" s="218">
        <v>26</v>
      </c>
      <c r="AF3" s="218">
        <v>27</v>
      </c>
      <c r="AG3" s="230">
        <v>28</v>
      </c>
      <c r="AH3" s="230">
        <v>29</v>
      </c>
      <c r="AI3" s="230">
        <v>30</v>
      </c>
      <c r="AJ3" s="229"/>
      <c r="AK3" s="229"/>
    </row>
    <row r="4" spans="1:37" ht="17.45" customHeight="1" x14ac:dyDescent="0.2">
      <c r="A4" s="182">
        <v>1</v>
      </c>
      <c r="B4" s="222" t="str">
        <f>'BİLGİ GİRİŞİ'!B3</f>
        <v>HİKMET BUSE</v>
      </c>
      <c r="C4" s="222" t="str">
        <f>'BİLGİ GİRİŞİ'!C3</f>
        <v>KARAGÖZ</v>
      </c>
      <c r="D4" s="182">
        <f>SUM(E4:AK4)</f>
        <v>144</v>
      </c>
      <c r="E4" s="229"/>
      <c r="F4" s="230">
        <v>6</v>
      </c>
      <c r="G4" s="230">
        <v>6</v>
      </c>
      <c r="H4" s="230">
        <v>6</v>
      </c>
      <c r="I4" s="230">
        <v>6</v>
      </c>
      <c r="J4" s="218"/>
      <c r="K4" s="218"/>
      <c r="L4" s="230">
        <v>6</v>
      </c>
      <c r="M4" s="230">
        <v>6</v>
      </c>
      <c r="N4" s="230">
        <v>6</v>
      </c>
      <c r="O4" s="230">
        <v>6</v>
      </c>
      <c r="P4" s="230">
        <v>6</v>
      </c>
      <c r="Q4" s="218"/>
      <c r="R4" s="218"/>
      <c r="S4" s="230">
        <v>6</v>
      </c>
      <c r="T4" s="230">
        <v>6</v>
      </c>
      <c r="U4" s="230">
        <v>6</v>
      </c>
      <c r="V4" s="230">
        <v>6</v>
      </c>
      <c r="W4" s="230">
        <v>6</v>
      </c>
      <c r="X4" s="218"/>
      <c r="Y4" s="218"/>
      <c r="Z4" s="229">
        <v>6</v>
      </c>
      <c r="AA4" s="229">
        <v>6</v>
      </c>
      <c r="AB4" s="229">
        <v>6</v>
      </c>
      <c r="AC4" s="229">
        <v>6</v>
      </c>
      <c r="AD4" s="229">
        <v>6</v>
      </c>
      <c r="AE4" s="218"/>
      <c r="AF4" s="218"/>
      <c r="AG4" s="230">
        <v>10</v>
      </c>
      <c r="AH4" s="230">
        <v>10</v>
      </c>
      <c r="AI4" s="230">
        <v>10</v>
      </c>
      <c r="AJ4" s="230"/>
      <c r="AK4" s="230"/>
    </row>
    <row r="5" spans="1:37" x14ac:dyDescent="0.2">
      <c r="A5" s="182">
        <v>2</v>
      </c>
      <c r="B5" s="222" t="str">
        <f>'BİLGİ GİRİŞİ'!B4</f>
        <v>YASEMİN</v>
      </c>
      <c r="C5" s="222" t="str">
        <f>'BİLGİ GİRİŞİ'!C4</f>
        <v>ÖZTÜRK</v>
      </c>
      <c r="D5" s="182">
        <f>SUM(E5:AK5)</f>
        <v>64</v>
      </c>
      <c r="E5" s="229"/>
      <c r="F5" s="230">
        <v>3</v>
      </c>
      <c r="G5" s="230">
        <v>5</v>
      </c>
      <c r="H5" s="230"/>
      <c r="I5" s="230"/>
      <c r="J5" s="218"/>
      <c r="K5" s="218"/>
      <c r="L5" s="230">
        <v>6</v>
      </c>
      <c r="M5" s="230">
        <v>3</v>
      </c>
      <c r="N5" s="230">
        <v>5</v>
      </c>
      <c r="O5" s="230"/>
      <c r="P5" s="230"/>
      <c r="Q5" s="218"/>
      <c r="R5" s="218"/>
      <c r="S5" s="230">
        <v>6</v>
      </c>
      <c r="T5" s="230">
        <v>3</v>
      </c>
      <c r="U5" s="230">
        <v>5</v>
      </c>
      <c r="V5" s="230"/>
      <c r="W5" s="230"/>
      <c r="X5" s="218"/>
      <c r="Y5" s="218"/>
      <c r="Z5" s="229">
        <v>6</v>
      </c>
      <c r="AA5" s="229">
        <v>3</v>
      </c>
      <c r="AB5" s="229">
        <v>5</v>
      </c>
      <c r="AC5" s="229"/>
      <c r="AD5" s="229"/>
      <c r="AE5" s="218"/>
      <c r="AF5" s="218"/>
      <c r="AG5" s="230">
        <v>6</v>
      </c>
      <c r="AH5" s="230">
        <v>3</v>
      </c>
      <c r="AI5" s="230">
        <v>5</v>
      </c>
      <c r="AJ5" s="230"/>
      <c r="AK5" s="230"/>
    </row>
    <row r="6" spans="1:37" x14ac:dyDescent="0.2">
      <c r="A6" s="182">
        <v>3</v>
      </c>
      <c r="B6" s="222" t="str">
        <f>'BİLGİ GİRİŞİ'!B5</f>
        <v>KEVSER</v>
      </c>
      <c r="C6" s="222" t="str">
        <f>'BİLGİ GİRİŞİ'!C5</f>
        <v>KARAGÖZ</v>
      </c>
      <c r="D6" s="182">
        <f>SUM(E6:AK6)</f>
        <v>101</v>
      </c>
      <c r="E6" s="229"/>
      <c r="F6" s="230">
        <v>7</v>
      </c>
      <c r="G6" s="230">
        <v>6</v>
      </c>
      <c r="H6" s="231"/>
      <c r="I6" s="231"/>
      <c r="J6" s="218"/>
      <c r="K6" s="218"/>
      <c r="L6" s="230">
        <v>9</v>
      </c>
      <c r="M6" s="230">
        <v>7</v>
      </c>
      <c r="N6" s="230">
        <v>6</v>
      </c>
      <c r="O6" s="231"/>
      <c r="P6" s="231"/>
      <c r="Q6" s="218"/>
      <c r="R6" s="218"/>
      <c r="S6" s="230">
        <v>9</v>
      </c>
      <c r="T6" s="230">
        <v>7</v>
      </c>
      <c r="U6" s="230">
        <v>6</v>
      </c>
      <c r="V6" s="231"/>
      <c r="W6" s="231"/>
      <c r="X6" s="218"/>
      <c r="Y6" s="218"/>
      <c r="Z6" s="229">
        <v>9</v>
      </c>
      <c r="AA6" s="229">
        <v>7</v>
      </c>
      <c r="AB6" s="229">
        <v>6</v>
      </c>
      <c r="AC6" s="231"/>
      <c r="AD6" s="231"/>
      <c r="AE6" s="218"/>
      <c r="AF6" s="218"/>
      <c r="AG6" s="230">
        <v>9</v>
      </c>
      <c r="AH6" s="230">
        <v>7</v>
      </c>
      <c r="AI6" s="230">
        <v>6</v>
      </c>
      <c r="AJ6" s="231"/>
      <c r="AK6" s="231"/>
    </row>
    <row r="7" spans="1:37" x14ac:dyDescent="0.2">
      <c r="A7" s="182">
        <v>4</v>
      </c>
      <c r="B7" s="182"/>
      <c r="C7" s="182"/>
      <c r="D7" s="182"/>
      <c r="E7" s="230"/>
      <c r="F7" s="230"/>
      <c r="G7" s="230"/>
      <c r="H7" s="230"/>
      <c r="I7" s="230"/>
      <c r="J7" s="218"/>
      <c r="K7" s="218"/>
      <c r="L7" s="230"/>
      <c r="M7" s="230"/>
      <c r="N7" s="230"/>
      <c r="O7" s="230"/>
      <c r="P7" s="230"/>
      <c r="Q7" s="218"/>
      <c r="R7" s="218"/>
      <c r="S7" s="230"/>
      <c r="T7" s="230"/>
      <c r="U7" s="230"/>
      <c r="V7" s="230"/>
      <c r="W7" s="230"/>
      <c r="X7" s="218"/>
      <c r="Y7" s="218"/>
      <c r="Z7" s="230"/>
      <c r="AA7" s="230"/>
      <c r="AB7" s="230"/>
      <c r="AC7" s="230"/>
      <c r="AD7" s="230"/>
      <c r="AE7" s="218"/>
      <c r="AF7" s="218"/>
      <c r="AG7" s="230"/>
      <c r="AH7" s="230"/>
      <c r="AI7" s="230"/>
      <c r="AJ7" s="230"/>
      <c r="AK7" s="230"/>
    </row>
    <row r="8" spans="1:37" x14ac:dyDescent="0.2">
      <c r="A8" s="182">
        <v>5</v>
      </c>
      <c r="B8" s="182"/>
      <c r="C8" s="182"/>
      <c r="D8" s="182"/>
      <c r="E8" s="229"/>
      <c r="F8" s="229"/>
      <c r="G8" s="229"/>
      <c r="H8" s="229"/>
      <c r="I8" s="229"/>
      <c r="J8" s="218"/>
      <c r="K8" s="218"/>
      <c r="L8" s="229"/>
      <c r="M8" s="229"/>
      <c r="N8" s="229"/>
      <c r="O8" s="229"/>
      <c r="P8" s="229"/>
      <c r="Q8" s="218"/>
      <c r="R8" s="218"/>
      <c r="S8" s="229"/>
      <c r="T8" s="229"/>
      <c r="U8" s="229"/>
      <c r="V8" s="229"/>
      <c r="W8" s="229"/>
      <c r="X8" s="218"/>
      <c r="Y8" s="218"/>
      <c r="Z8" s="229"/>
      <c r="AA8" s="229"/>
      <c r="AB8" s="229"/>
      <c r="AC8" s="229"/>
      <c r="AD8" s="229"/>
      <c r="AE8" s="218"/>
      <c r="AF8" s="218"/>
      <c r="AG8" s="229"/>
      <c r="AH8" s="229"/>
      <c r="AI8" s="229"/>
      <c r="AJ8" s="229"/>
      <c r="AK8" s="229"/>
    </row>
    <row r="9" spans="1:37" x14ac:dyDescent="0.2">
      <c r="A9" s="182">
        <v>6</v>
      </c>
      <c r="B9" s="182"/>
      <c r="C9" s="182"/>
      <c r="D9" s="182"/>
      <c r="E9" s="229"/>
      <c r="F9" s="229"/>
      <c r="G9" s="229"/>
      <c r="H9" s="229"/>
      <c r="I9" s="229"/>
      <c r="J9" s="218"/>
      <c r="K9" s="218"/>
      <c r="L9" s="229"/>
      <c r="M9" s="229"/>
      <c r="N9" s="229"/>
      <c r="O9" s="229"/>
      <c r="P9" s="229"/>
      <c r="Q9" s="218"/>
      <c r="R9" s="218"/>
      <c r="S9" s="229"/>
      <c r="T9" s="229"/>
      <c r="U9" s="229"/>
      <c r="V9" s="229"/>
      <c r="W9" s="229"/>
      <c r="X9" s="218"/>
      <c r="Y9" s="218"/>
      <c r="Z9" s="229"/>
      <c r="AA9" s="229"/>
      <c r="AB9" s="229"/>
      <c r="AC9" s="229"/>
      <c r="AD9" s="229"/>
      <c r="AE9" s="218"/>
      <c r="AF9" s="218"/>
      <c r="AG9" s="229"/>
      <c r="AH9" s="229"/>
      <c r="AI9" s="229"/>
      <c r="AJ9" s="229"/>
      <c r="AK9" s="229"/>
    </row>
    <row r="10" spans="1:37" x14ac:dyDescent="0.2">
      <c r="A10" s="182">
        <v>7</v>
      </c>
      <c r="B10" s="182"/>
      <c r="C10" s="182"/>
      <c r="D10" s="182"/>
      <c r="E10" s="229"/>
      <c r="F10" s="229"/>
      <c r="G10" s="229"/>
      <c r="H10" s="229"/>
      <c r="I10" s="229"/>
      <c r="J10" s="218"/>
      <c r="K10" s="218"/>
      <c r="L10" s="229"/>
      <c r="M10" s="229"/>
      <c r="N10" s="229"/>
      <c r="O10" s="229"/>
      <c r="P10" s="229"/>
      <c r="Q10" s="218"/>
      <c r="R10" s="218"/>
      <c r="S10" s="229"/>
      <c r="T10" s="229"/>
      <c r="U10" s="229"/>
      <c r="V10" s="229"/>
      <c r="W10" s="229"/>
      <c r="X10" s="218"/>
      <c r="Y10" s="218"/>
      <c r="Z10" s="229"/>
      <c r="AA10" s="229"/>
      <c r="AB10" s="229"/>
      <c r="AC10" s="229"/>
      <c r="AD10" s="229"/>
      <c r="AE10" s="218"/>
      <c r="AF10" s="218"/>
      <c r="AG10" s="229"/>
      <c r="AH10" s="229"/>
      <c r="AI10" s="229"/>
      <c r="AJ10" s="229"/>
      <c r="AK10" s="229"/>
    </row>
    <row r="11" spans="1:37" x14ac:dyDescent="0.2">
      <c r="A11" s="182">
        <v>8</v>
      </c>
      <c r="B11" s="182"/>
      <c r="C11" s="182"/>
      <c r="D11" s="182"/>
      <c r="E11" s="229"/>
      <c r="F11" s="229"/>
      <c r="G11" s="229"/>
      <c r="H11" s="229"/>
      <c r="I11" s="229"/>
      <c r="J11" s="218"/>
      <c r="K11" s="218"/>
      <c r="L11" s="229"/>
      <c r="M11" s="229"/>
      <c r="N11" s="229"/>
      <c r="O11" s="229"/>
      <c r="P11" s="229"/>
      <c r="Q11" s="218"/>
      <c r="R11" s="218"/>
      <c r="S11" s="229"/>
      <c r="T11" s="229"/>
      <c r="U11" s="229"/>
      <c r="V11" s="229"/>
      <c r="W11" s="229"/>
      <c r="X11" s="218"/>
      <c r="Y11" s="218"/>
      <c r="Z11" s="229"/>
      <c r="AA11" s="229"/>
      <c r="AB11" s="229"/>
      <c r="AC11" s="229"/>
      <c r="AD11" s="229"/>
      <c r="AE11" s="218"/>
      <c r="AF11" s="218"/>
      <c r="AG11" s="229"/>
      <c r="AH11" s="229"/>
      <c r="AI11" s="229"/>
      <c r="AJ11" s="229"/>
      <c r="AK11" s="229"/>
    </row>
    <row r="12" spans="1:37" x14ac:dyDescent="0.2">
      <c r="A12" s="182"/>
      <c r="B12" s="182"/>
      <c r="C12" s="182" t="s">
        <v>6</v>
      </c>
      <c r="D12" s="176">
        <f>SUM(D4:D6)</f>
        <v>309</v>
      </c>
      <c r="E12" s="229"/>
      <c r="F12" s="229"/>
      <c r="G12" s="229"/>
      <c r="H12" s="229"/>
      <c r="I12" s="229"/>
      <c r="J12" s="218"/>
      <c r="K12" s="218"/>
      <c r="L12" s="229"/>
      <c r="M12" s="229"/>
      <c r="N12" s="229"/>
      <c r="O12" s="229"/>
      <c r="P12" s="229"/>
      <c r="Q12" s="218"/>
      <c r="R12" s="218"/>
      <c r="S12" s="229"/>
      <c r="T12" s="229"/>
      <c r="U12" s="229"/>
      <c r="V12" s="229"/>
      <c r="W12" s="229"/>
      <c r="X12" s="218"/>
      <c r="Y12" s="218"/>
      <c r="Z12" s="229"/>
      <c r="AA12" s="229"/>
      <c r="AB12" s="229"/>
      <c r="AC12" s="229"/>
      <c r="AD12" s="229"/>
      <c r="AE12" s="218"/>
      <c r="AF12" s="218"/>
      <c r="AG12" s="229"/>
      <c r="AH12" s="229"/>
      <c r="AI12" s="229"/>
      <c r="AJ12" s="229"/>
      <c r="AK12" s="229"/>
    </row>
    <row r="13" spans="1:37" hidden="1" x14ac:dyDescent="0.2">
      <c r="A13" s="182">
        <v>10</v>
      </c>
      <c r="B13" s="182">
        <f>'BİLGİ GİRİŞİ'!B12</f>
        <v>0</v>
      </c>
      <c r="C13" s="182">
        <f>'BİLGİ GİRİŞİ'!C12</f>
        <v>0</v>
      </c>
      <c r="D13" s="182">
        <f t="shared" ref="D13:D18" si="0">SUM(E13:AI13)</f>
        <v>0</v>
      </c>
      <c r="E13" s="186"/>
      <c r="F13" s="186"/>
      <c r="G13" s="207"/>
      <c r="H13" s="207"/>
      <c r="I13" s="186"/>
      <c r="J13" s="186"/>
      <c r="K13" s="186"/>
      <c r="L13" s="186"/>
      <c r="M13" s="186"/>
      <c r="N13" s="186"/>
      <c r="O13" s="186"/>
      <c r="P13" s="186"/>
      <c r="Q13" s="186"/>
      <c r="R13" s="183"/>
      <c r="S13" s="186"/>
      <c r="T13" s="186"/>
      <c r="U13" s="186"/>
      <c r="V13" s="186"/>
      <c r="W13" s="186"/>
      <c r="X13" s="186"/>
      <c r="Y13" s="186"/>
      <c r="Z13" s="186"/>
      <c r="AA13" s="186"/>
      <c r="AB13" s="186"/>
      <c r="AC13" s="186"/>
      <c r="AD13" s="186"/>
      <c r="AE13" s="186"/>
      <c r="AF13" s="182"/>
      <c r="AG13" s="182"/>
      <c r="AH13" s="218"/>
      <c r="AI13" s="218"/>
    </row>
    <row r="14" spans="1:37" hidden="1" x14ac:dyDescent="0.2">
      <c r="A14" s="182">
        <v>11</v>
      </c>
      <c r="B14" s="182">
        <f>'BİLGİ GİRİŞİ'!B13</f>
        <v>0</v>
      </c>
      <c r="C14" s="182">
        <f>'BİLGİ GİRİŞİ'!C13</f>
        <v>0</v>
      </c>
      <c r="D14" s="182">
        <f t="shared" si="0"/>
        <v>0</v>
      </c>
      <c r="E14" s="186"/>
      <c r="F14" s="186"/>
      <c r="G14" s="207"/>
      <c r="H14" s="207"/>
      <c r="I14" s="186"/>
      <c r="J14" s="186"/>
      <c r="K14" s="186"/>
      <c r="L14" s="186"/>
      <c r="M14" s="186"/>
      <c r="N14" s="186"/>
      <c r="O14" s="186"/>
      <c r="P14" s="186"/>
      <c r="Q14" s="186"/>
      <c r="R14" s="183"/>
      <c r="S14" s="186"/>
      <c r="T14" s="186"/>
      <c r="U14" s="186"/>
      <c r="V14" s="186"/>
      <c r="W14" s="186"/>
      <c r="X14" s="186"/>
      <c r="Y14" s="186"/>
      <c r="Z14" s="186"/>
      <c r="AA14" s="186"/>
      <c r="AB14" s="186"/>
      <c r="AC14" s="186"/>
      <c r="AD14" s="186"/>
      <c r="AE14" s="186"/>
      <c r="AF14" s="182"/>
      <c r="AG14" s="182"/>
      <c r="AH14" s="182"/>
      <c r="AI14" s="182"/>
    </row>
    <row r="15" spans="1:37" hidden="1" x14ac:dyDescent="0.2">
      <c r="A15" s="182">
        <v>12</v>
      </c>
      <c r="B15" s="182">
        <f>'BİLGİ GİRİŞİ'!B14</f>
        <v>0</v>
      </c>
      <c r="C15" s="182">
        <f>'BİLGİ GİRİŞİ'!C14</f>
        <v>0</v>
      </c>
      <c r="D15" s="182">
        <f t="shared" si="0"/>
        <v>0</v>
      </c>
      <c r="E15" s="187"/>
      <c r="F15" s="187"/>
      <c r="G15" s="187"/>
      <c r="H15" s="187"/>
      <c r="I15" s="187"/>
      <c r="J15" s="187"/>
      <c r="K15" s="187"/>
      <c r="L15" s="187"/>
      <c r="M15" s="187"/>
      <c r="N15" s="187"/>
      <c r="O15" s="187"/>
      <c r="P15" s="187"/>
      <c r="Q15" s="187"/>
      <c r="R15" s="183"/>
      <c r="S15" s="187"/>
      <c r="T15" s="187"/>
      <c r="U15" s="187"/>
      <c r="V15" s="187"/>
      <c r="W15" s="187"/>
      <c r="X15" s="187"/>
      <c r="Y15" s="187"/>
      <c r="Z15" s="187"/>
      <c r="AA15" s="187"/>
      <c r="AB15" s="187"/>
      <c r="AC15" s="187"/>
      <c r="AD15" s="187"/>
      <c r="AE15" s="187"/>
      <c r="AF15" s="177"/>
      <c r="AG15" s="177"/>
      <c r="AH15" s="177"/>
      <c r="AI15" s="177"/>
    </row>
    <row r="16" spans="1:37" hidden="1" x14ac:dyDescent="0.2">
      <c r="A16" s="182">
        <v>13</v>
      </c>
      <c r="B16" s="182">
        <f>'BİLGİ GİRİŞİ'!B15</f>
        <v>0</v>
      </c>
      <c r="C16" s="182">
        <f>'BİLGİ GİRİŞİ'!C15</f>
        <v>0</v>
      </c>
      <c r="D16" s="182">
        <f t="shared" si="0"/>
        <v>0</v>
      </c>
      <c r="E16" s="187"/>
      <c r="F16" s="187"/>
      <c r="G16" s="187"/>
      <c r="H16" s="187"/>
      <c r="I16" s="187"/>
      <c r="J16" s="187"/>
      <c r="K16" s="187"/>
      <c r="L16" s="187"/>
      <c r="M16" s="187"/>
      <c r="N16" s="187"/>
      <c r="O16" s="187"/>
      <c r="P16" s="187"/>
      <c r="Q16" s="187"/>
      <c r="R16" s="183"/>
      <c r="S16" s="187"/>
      <c r="T16" s="187"/>
      <c r="U16" s="187"/>
      <c r="V16" s="187"/>
      <c r="W16" s="187"/>
      <c r="X16" s="187"/>
      <c r="Y16" s="187"/>
      <c r="Z16" s="187"/>
      <c r="AA16" s="187"/>
      <c r="AB16" s="187"/>
      <c r="AC16" s="187"/>
      <c r="AD16" s="187"/>
      <c r="AE16" s="187"/>
      <c r="AF16" s="177"/>
      <c r="AG16" s="177"/>
      <c r="AH16" s="177"/>
      <c r="AI16" s="177"/>
    </row>
    <row r="17" spans="1:35" hidden="1" x14ac:dyDescent="0.2">
      <c r="A17" s="182">
        <v>14</v>
      </c>
      <c r="B17" s="182">
        <f>'BİLGİ GİRİŞİ'!B16</f>
        <v>0</v>
      </c>
      <c r="C17" s="182">
        <f>'BİLGİ GİRİŞİ'!C16</f>
        <v>0</v>
      </c>
      <c r="D17" s="182">
        <f t="shared" si="0"/>
        <v>0</v>
      </c>
      <c r="E17" s="187"/>
      <c r="F17" s="187"/>
      <c r="G17" s="187"/>
      <c r="H17" s="187"/>
      <c r="I17" s="187"/>
      <c r="J17" s="187"/>
      <c r="K17" s="187"/>
      <c r="L17" s="187"/>
      <c r="M17" s="187"/>
      <c r="N17" s="187"/>
      <c r="O17" s="187"/>
      <c r="P17" s="187"/>
      <c r="Q17" s="187"/>
      <c r="R17" s="183"/>
      <c r="S17" s="187"/>
      <c r="T17" s="187"/>
      <c r="U17" s="187"/>
      <c r="V17" s="187"/>
      <c r="W17" s="187"/>
      <c r="X17" s="187"/>
      <c r="Y17" s="187"/>
      <c r="Z17" s="187"/>
      <c r="AA17" s="187"/>
      <c r="AB17" s="187"/>
      <c r="AC17" s="187"/>
      <c r="AD17" s="187"/>
      <c r="AE17" s="187"/>
      <c r="AF17" s="177"/>
      <c r="AG17" s="177"/>
      <c r="AH17" s="177"/>
      <c r="AI17" s="177"/>
    </row>
    <row r="18" spans="1:35" hidden="1" x14ac:dyDescent="0.2">
      <c r="A18" s="182">
        <v>15</v>
      </c>
      <c r="B18" s="182">
        <f>'BİLGİ GİRİŞİ'!B17</f>
        <v>0</v>
      </c>
      <c r="C18" s="182">
        <f>'BİLGİ GİRİŞİ'!C17</f>
        <v>0</v>
      </c>
      <c r="D18" s="182">
        <f t="shared" si="0"/>
        <v>0</v>
      </c>
      <c r="E18" s="187"/>
      <c r="F18" s="187"/>
      <c r="G18" s="187"/>
      <c r="H18" s="187"/>
      <c r="I18" s="187"/>
      <c r="J18" s="187"/>
      <c r="K18" s="187"/>
      <c r="L18" s="187"/>
      <c r="M18" s="187"/>
      <c r="N18" s="187"/>
      <c r="O18" s="187"/>
      <c r="P18" s="187"/>
      <c r="Q18" s="187"/>
      <c r="R18" s="197"/>
      <c r="S18" s="187"/>
      <c r="T18" s="187"/>
      <c r="U18" s="187"/>
      <c r="V18" s="187"/>
      <c r="W18" s="187"/>
      <c r="X18" s="187"/>
      <c r="Y18" s="187"/>
      <c r="Z18" s="187"/>
      <c r="AA18" s="187"/>
      <c r="AB18" s="187"/>
      <c r="AC18" s="187"/>
      <c r="AD18" s="187"/>
      <c r="AE18" s="187"/>
      <c r="AF18" s="177"/>
      <c r="AG18" s="177"/>
      <c r="AH18" s="177"/>
      <c r="AI18" s="177"/>
    </row>
    <row r="19" spans="1:35" x14ac:dyDescent="0.2">
      <c r="B19" s="1"/>
      <c r="R19" s="198"/>
    </row>
    <row r="21" spans="1:35" x14ac:dyDescent="0.2">
      <c r="J21" s="1"/>
    </row>
    <row r="24" spans="1:35" x14ac:dyDescent="0.2">
      <c r="B24" s="615" t="str">
        <f>BORDRO!C65</f>
        <v>ADEM KOCABAY</v>
      </c>
      <c r="C24" s="615"/>
      <c r="V24" s="613" t="s">
        <v>273</v>
      </c>
      <c r="W24" s="614"/>
      <c r="X24" s="614"/>
      <c r="Y24" s="614"/>
      <c r="Z24" s="614"/>
      <c r="AA24" s="614"/>
      <c r="AB24" s="614"/>
    </row>
    <row r="25" spans="1:35" x14ac:dyDescent="0.2">
      <c r="B25" s="615" t="str">
        <f>BORDRO!C66</f>
        <v>Müdür Yardımcısı</v>
      </c>
      <c r="C25" s="615"/>
      <c r="V25" s="614" t="str">
        <f>BORDRO!Q66</f>
        <v>Okul Müdürü</v>
      </c>
      <c r="W25" s="614"/>
      <c r="X25" s="614"/>
      <c r="Y25" s="614"/>
      <c r="Z25" s="614"/>
      <c r="AA25" s="614"/>
      <c r="AB25" s="614"/>
    </row>
  </sheetData>
  <mergeCells count="6">
    <mergeCell ref="AF2:AH2"/>
    <mergeCell ref="A1:AI1"/>
    <mergeCell ref="V24:AB24"/>
    <mergeCell ref="V25:AB25"/>
    <mergeCell ref="B25:C25"/>
    <mergeCell ref="B24:C24"/>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User</cp:lastModifiedBy>
  <cp:lastPrinted>2021-07-07T14:22:14Z</cp:lastPrinted>
  <dcterms:created xsi:type="dcterms:W3CDTF">2001-10-19T12:28:28Z</dcterms:created>
  <dcterms:modified xsi:type="dcterms:W3CDTF">2021-07-07T14:22:49Z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