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15" windowWidth="9720" windowHeight="6030"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GİRİŞİ'!$B$2:$C$9</definedName>
    <definedName name="_xlnm._FilterDatabase" localSheetId="2" hidden="1">BORDRO!$B$4:$C$56</definedName>
    <definedName name="_xlnm.Print_Area" localSheetId="2">BORDRO!$A$1:$U$67</definedName>
    <definedName name="_xlnm.Print_Area" localSheetId="3">'ÖDEME EMRİ'!$A$1:$AL$60</definedName>
    <definedName name="_xlnm.Print_Area" localSheetId="5">'ÖDEME LİSTESİ'!$A$1:$D$66</definedName>
    <definedName name="_xlnm.Print_Area" localSheetId="7">PRİMVEHİZBEL!$B$1:$AR$44</definedName>
  </definedNames>
  <calcPr calcId="145621"/>
</workbook>
</file>

<file path=xl/calcChain.xml><?xml version="1.0" encoding="utf-8"?>
<calcChain xmlns="http://schemas.openxmlformats.org/spreadsheetml/2006/main">
  <c r="R9" i="8" l="1"/>
  <c r="U10" i="8" l="1"/>
  <c r="U11" i="8"/>
  <c r="U13" i="8"/>
  <c r="U14" i="8"/>
  <c r="U15" i="8"/>
  <c r="M9" i="8"/>
  <c r="M10" i="8"/>
  <c r="M11" i="8"/>
  <c r="M13" i="8"/>
  <c r="M14" i="8"/>
  <c r="M15" i="8"/>
  <c r="L9" i="8"/>
  <c r="L10" i="8"/>
  <c r="L11" i="8"/>
  <c r="L13" i="8"/>
  <c r="L14" i="8"/>
  <c r="L15" i="8"/>
  <c r="K9" i="8"/>
  <c r="K10" i="8"/>
  <c r="K11" i="8"/>
  <c r="K12" i="8"/>
  <c r="K13" i="8"/>
  <c r="K14" i="8"/>
  <c r="K15" i="8"/>
  <c r="J9" i="8"/>
  <c r="J10" i="8"/>
  <c r="J11" i="8"/>
  <c r="J12" i="8"/>
  <c r="J13" i="8"/>
  <c r="J14" i="8"/>
  <c r="J15" i="8"/>
  <c r="I9" i="8"/>
  <c r="I10" i="8"/>
  <c r="I11" i="8"/>
  <c r="I13" i="8"/>
  <c r="I14" i="8"/>
  <c r="I15" i="8"/>
  <c r="H9" i="8"/>
  <c r="H10" i="8"/>
  <c r="H11" i="8"/>
  <c r="H13" i="8"/>
  <c r="H14" i="8"/>
  <c r="H15" i="8"/>
  <c r="G9" i="8"/>
  <c r="G10" i="8"/>
  <c r="G11" i="8"/>
  <c r="G13" i="8"/>
  <c r="G14" i="8"/>
  <c r="G15" i="8"/>
  <c r="E9" i="8"/>
  <c r="D9" i="8" s="1"/>
  <c r="E10" i="8"/>
  <c r="E11" i="8"/>
  <c r="D11" i="8" s="1"/>
  <c r="E13" i="8"/>
  <c r="D13" i="8" s="1"/>
  <c r="E14" i="8"/>
  <c r="E15" i="8"/>
  <c r="D15" i="8" s="1"/>
  <c r="D10" i="8"/>
  <c r="D14" i="8"/>
  <c r="K7" i="27" l="1"/>
  <c r="K8" i="27"/>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J7" i="27"/>
  <c r="J8" i="27"/>
  <c r="J9" i="27"/>
  <c r="J10" i="27"/>
  <c r="J11" i="27"/>
  <c r="J12" i="27"/>
  <c r="J13" i="27"/>
  <c r="I7" i="27"/>
  <c r="I8" i="27"/>
  <c r="I9" i="27"/>
  <c r="I10" i="27"/>
  <c r="I11" i="27"/>
  <c r="I12" i="27"/>
  <c r="I13" i="27"/>
  <c r="H7" i="27"/>
  <c r="H8" i="27"/>
  <c r="H9" i="27"/>
  <c r="H10" i="27"/>
  <c r="H11" i="27"/>
  <c r="H12" i="27"/>
  <c r="H13" i="27"/>
  <c r="G7" i="27"/>
  <c r="G8" i="27"/>
  <c r="G9" i="27"/>
  <c r="G10" i="27"/>
  <c r="G11" i="27"/>
  <c r="G12" i="27"/>
  <c r="G13" i="27"/>
  <c r="G6" i="27"/>
  <c r="H6" i="27"/>
  <c r="I6" i="27"/>
  <c r="J6" i="27"/>
  <c r="K6" i="27"/>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F9" i="8"/>
  <c r="F10" i="8"/>
  <c r="F11" i="8"/>
  <c r="F12" i="8"/>
  <c r="F13" i="8"/>
  <c r="F14" i="8"/>
  <c r="F15" i="8"/>
  <c r="O9" i="8" l="1"/>
  <c r="O10" i="8"/>
  <c r="O11" i="8"/>
  <c r="O12" i="8"/>
  <c r="O13" i="8"/>
  <c r="O14" i="8"/>
  <c r="O15" i="8"/>
  <c r="N3" i="30"/>
  <c r="N4" i="30"/>
  <c r="N5" i="30"/>
  <c r="N6" i="30"/>
  <c r="N7" i="30"/>
  <c r="N8" i="30"/>
  <c r="N9" i="30"/>
  <c r="N10" i="30"/>
  <c r="M10" i="30"/>
  <c r="M9" i="30"/>
  <c r="M8" i="30"/>
  <c r="M7" i="30"/>
  <c r="M6" i="30"/>
  <c r="M5" i="30"/>
  <c r="M4" i="30"/>
  <c r="M3" i="30"/>
  <c r="L10" i="30"/>
  <c r="L9" i="30"/>
  <c r="L8" i="30"/>
  <c r="L7" i="30"/>
  <c r="L6" i="30"/>
  <c r="L5" i="30"/>
  <c r="L4" i="30"/>
  <c r="L3" i="30"/>
  <c r="K10" i="30"/>
  <c r="B11" i="32"/>
  <c r="C11" i="32"/>
  <c r="D11" i="32"/>
  <c r="G10" i="30" s="1"/>
  <c r="D5" i="32" l="1"/>
  <c r="D6" i="32"/>
  <c r="D7" i="32"/>
  <c r="D8" i="32"/>
  <c r="D9" i="32"/>
  <c r="D10" i="32"/>
  <c r="Q15" i="8" l="1"/>
  <c r="P15" i="8"/>
  <c r="R15" i="8" s="1"/>
  <c r="N15" i="8"/>
  <c r="C7" i="32"/>
  <c r="C8" i="32"/>
  <c r="C9" i="32"/>
  <c r="C10" i="32"/>
  <c r="B7" i="32"/>
  <c r="B8" i="32"/>
  <c r="B9" i="32"/>
  <c r="S15" i="8" l="1"/>
  <c r="T15" i="8"/>
  <c r="A25" i="25"/>
  <c r="V24" i="32"/>
  <c r="B24" i="32"/>
  <c r="V23" i="32"/>
  <c r="B23" i="32"/>
  <c r="B7" i="31"/>
  <c r="F7" i="31"/>
  <c r="D17" i="31"/>
  <c r="A17" i="31"/>
  <c r="G4" i="30"/>
  <c r="G5" i="30"/>
  <c r="G6" i="30"/>
  <c r="G7" i="30"/>
  <c r="E12" i="8" s="1"/>
  <c r="G8" i="30"/>
  <c r="G9" i="30"/>
  <c r="D12" i="32"/>
  <c r="D13" i="32"/>
  <c r="D14" i="32"/>
  <c r="D15" i="32"/>
  <c r="D16" i="32"/>
  <c r="D17" i="32"/>
  <c r="C5" i="32"/>
  <c r="C12" i="32"/>
  <c r="C13" i="32"/>
  <c r="C14" i="32"/>
  <c r="C15" i="32"/>
  <c r="C16" i="32"/>
  <c r="C17" i="32"/>
  <c r="B5" i="32"/>
  <c r="B10" i="32"/>
  <c r="B12" i="32"/>
  <c r="B13" i="32"/>
  <c r="B14" i="32"/>
  <c r="B15" i="32"/>
  <c r="B16" i="32"/>
  <c r="B17" i="32"/>
  <c r="D4" i="32"/>
  <c r="G3" i="30" s="1"/>
  <c r="E8" i="8" s="1"/>
  <c r="C4" i="32"/>
  <c r="B4" i="32"/>
  <c r="AF2" i="32"/>
  <c r="AA2" i="32"/>
  <c r="G12" i="8" l="1"/>
  <c r="D12" i="8"/>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H12" i="8" l="1"/>
  <c r="P12" i="8" s="1"/>
  <c r="I12" i="8"/>
  <c r="Q9" i="8"/>
  <c r="P9" i="8"/>
  <c r="N9" i="8"/>
  <c r="Q10" i="8"/>
  <c r="N10" i="8"/>
  <c r="P10" i="8"/>
  <c r="R10" i="8" s="1"/>
  <c r="Q11" i="8"/>
  <c r="P11" i="8"/>
  <c r="R11" i="8" s="1"/>
  <c r="N11" i="8"/>
  <c r="Q13" i="8"/>
  <c r="N13" i="8"/>
  <c r="P13" i="8"/>
  <c r="R13" i="8" s="1"/>
  <c r="P14" i="8"/>
  <c r="N14" i="8"/>
  <c r="Q14" i="8"/>
  <c r="N12" i="8"/>
  <c r="Q12" i="8"/>
  <c r="L12" i="8" s="1"/>
  <c r="M12" i="8" s="1"/>
  <c r="C4" i="31"/>
  <c r="F10" i="31"/>
  <c r="R12" i="8" l="1"/>
  <c r="R14" i="8"/>
  <c r="S14" i="8" s="1"/>
  <c r="T14" i="8"/>
  <c r="S13" i="8"/>
  <c r="T13" i="8"/>
  <c r="S11" i="8"/>
  <c r="T11" i="8"/>
  <c r="S12" i="8"/>
  <c r="T12" i="8"/>
  <c r="U12" i="8" s="1"/>
  <c r="T10" i="8"/>
  <c r="S10" i="8"/>
  <c r="T9"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8"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C8" i="8"/>
  <c r="B8" i="8"/>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E57" i="8" l="1"/>
  <c r="U12" i="30"/>
  <c r="K17" i="8" s="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U51" i="30"/>
  <c r="U52" i="30"/>
  <c r="U53" i="30"/>
  <c r="U54" i="30"/>
  <c r="U55" i="30"/>
  <c r="U56" i="30"/>
  <c r="U57" i="30"/>
  <c r="U58" i="30"/>
  <c r="U59" i="30"/>
  <c r="U60" i="30"/>
  <c r="U61" i="30"/>
  <c r="U62" i="30"/>
  <c r="U63" i="30"/>
  <c r="U64" i="30"/>
  <c r="U65" i="30"/>
  <c r="U66" i="30"/>
  <c r="D16" i="8"/>
  <c r="D17" i="8"/>
  <c r="D19" i="8"/>
  <c r="D20" i="8"/>
  <c r="D22" i="8"/>
  <c r="D23" i="8"/>
  <c r="D27" i="8"/>
  <c r="D28" i="8"/>
  <c r="D30" i="8"/>
  <c r="D31" i="8"/>
  <c r="D35" i="8"/>
  <c r="D36" i="8"/>
  <c r="D38" i="8"/>
  <c r="D39" i="8"/>
  <c r="D43" i="8"/>
  <c r="D44" i="8"/>
  <c r="D46" i="8"/>
  <c r="D47" i="8"/>
  <c r="D49" i="8"/>
  <c r="D50" i="8"/>
  <c r="D52" i="8"/>
  <c r="D53" i="8"/>
  <c r="D8" i="8"/>
  <c r="D18" i="8"/>
  <c r="D21" i="8"/>
  <c r="D24" i="8"/>
  <c r="D25" i="8"/>
  <c r="D26" i="8"/>
  <c r="D29" i="8"/>
  <c r="D32" i="8"/>
  <c r="D33" i="8"/>
  <c r="D34" i="8"/>
  <c r="D37" i="8"/>
  <c r="D40" i="8"/>
  <c r="D41" i="8"/>
  <c r="D42" i="8"/>
  <c r="D45" i="8"/>
  <c r="D48" i="8"/>
  <c r="D51" i="8"/>
  <c r="D54" i="8"/>
  <c r="D57" i="8" l="1"/>
  <c r="H18" i="24" s="1"/>
  <c r="AM5" i="24"/>
  <c r="AM4" i="24"/>
  <c r="C5" i="7"/>
  <c r="S3" i="8"/>
  <c r="C10" i="7"/>
  <c r="U11" i="30" l="1"/>
  <c r="K16" i="8" s="1"/>
  <c r="AA39" i="29" l="1"/>
  <c r="C6" i="27" l="1"/>
  <c r="N52" i="29"/>
  <c r="A6" i="27" l="1"/>
  <c r="C5" i="26" l="1"/>
  <c r="C4" i="26"/>
  <c r="C2" i="27" l="1"/>
  <c r="D19" i="27" s="1"/>
  <c r="E19" i="27" s="1"/>
  <c r="J21" i="8" s="1"/>
  <c r="K7" i="30"/>
  <c r="K3" i="30"/>
  <c r="K6" i="30"/>
  <c r="K5" i="30"/>
  <c r="K9" i="30"/>
  <c r="K8" i="30"/>
  <c r="K4" i="30"/>
  <c r="D17" i="27"/>
  <c r="E17" i="27" s="1"/>
  <c r="J19" i="8" s="1"/>
  <c r="D31" i="27"/>
  <c r="E31" i="27" s="1"/>
  <c r="J33" i="8" s="1"/>
  <c r="D39" i="27"/>
  <c r="E39" i="27" s="1"/>
  <c r="J41" i="8" s="1"/>
  <c r="D47" i="27"/>
  <c r="E47" i="27" s="1"/>
  <c r="J49" i="8" s="1"/>
  <c r="D18" i="27"/>
  <c r="E18" i="27" s="1"/>
  <c r="J20" i="8" s="1"/>
  <c r="D34" i="27"/>
  <c r="E34" i="27" s="1"/>
  <c r="J36" i="8" s="1"/>
  <c r="D50" i="27"/>
  <c r="E50" i="27" s="1"/>
  <c r="J52" i="8" s="1"/>
  <c r="D28" i="27"/>
  <c r="E28" i="27" s="1"/>
  <c r="J30" i="8" s="1"/>
  <c r="D44" i="27"/>
  <c r="E44" i="27" s="1"/>
  <c r="J46" i="8" s="1"/>
  <c r="D8" i="27"/>
  <c r="E8" i="27" s="1"/>
  <c r="D10" i="27"/>
  <c r="E10" i="27" s="1"/>
  <c r="D9" i="27"/>
  <c r="E9" i="27" s="1"/>
  <c r="D11" i="27"/>
  <c r="E11" i="27" s="1"/>
  <c r="D7" i="27" l="1"/>
  <c r="E7" i="27" s="1"/>
  <c r="D52" i="27"/>
  <c r="E52" i="27" s="1"/>
  <c r="J54" i="8" s="1"/>
  <c r="D36" i="27"/>
  <c r="E36" i="27" s="1"/>
  <c r="J38" i="8" s="1"/>
  <c r="D20" i="27"/>
  <c r="E20" i="27" s="1"/>
  <c r="J22" i="8" s="1"/>
  <c r="D42" i="27"/>
  <c r="E42" i="27" s="1"/>
  <c r="J44" i="8" s="1"/>
  <c r="D26" i="27"/>
  <c r="E26" i="27" s="1"/>
  <c r="J28" i="8" s="1"/>
  <c r="D51" i="27"/>
  <c r="E51" i="27" s="1"/>
  <c r="J53" i="8" s="1"/>
  <c r="D43" i="27"/>
  <c r="E43" i="27" s="1"/>
  <c r="J45" i="8" s="1"/>
  <c r="D35" i="27"/>
  <c r="E35" i="27" s="1"/>
  <c r="J37" i="8" s="1"/>
  <c r="D25" i="27"/>
  <c r="E25" i="27" s="1"/>
  <c r="J27" i="8" s="1"/>
  <c r="D40" i="27"/>
  <c r="E40" i="27" s="1"/>
  <c r="J42" i="8" s="1"/>
  <c r="D24" i="27"/>
  <c r="E24" i="27" s="1"/>
  <c r="J26" i="8" s="1"/>
  <c r="D46" i="27"/>
  <c r="E46" i="27" s="1"/>
  <c r="J48" i="8" s="1"/>
  <c r="D30" i="27"/>
  <c r="E30" i="27" s="1"/>
  <c r="J32" i="8" s="1"/>
  <c r="D14" i="27"/>
  <c r="E14" i="27" s="1"/>
  <c r="J16" i="8" s="1"/>
  <c r="D45" i="27"/>
  <c r="E45" i="27" s="1"/>
  <c r="J47" i="8" s="1"/>
  <c r="D37" i="27"/>
  <c r="E37" i="27" s="1"/>
  <c r="J39" i="8" s="1"/>
  <c r="D29" i="27"/>
  <c r="E29" i="27" s="1"/>
  <c r="J31" i="8" s="1"/>
  <c r="D13" i="27"/>
  <c r="E13" i="27" s="1"/>
  <c r="D12" i="27"/>
  <c r="E12" i="27" s="1"/>
  <c r="D48" i="27"/>
  <c r="E48" i="27" s="1"/>
  <c r="J50" i="8" s="1"/>
  <c r="D32" i="27"/>
  <c r="E32" i="27" s="1"/>
  <c r="J34" i="8" s="1"/>
  <c r="D16" i="27"/>
  <c r="E16" i="27" s="1"/>
  <c r="J18" i="8" s="1"/>
  <c r="D38" i="27"/>
  <c r="E38" i="27" s="1"/>
  <c r="J40" i="8" s="1"/>
  <c r="D22" i="27"/>
  <c r="E22" i="27" s="1"/>
  <c r="J24" i="8" s="1"/>
  <c r="D49" i="27"/>
  <c r="E49" i="27" s="1"/>
  <c r="J51" i="8" s="1"/>
  <c r="D41" i="27"/>
  <c r="E41" i="27" s="1"/>
  <c r="J43" i="8" s="1"/>
  <c r="D33" i="27"/>
  <c r="E33" i="27" s="1"/>
  <c r="J35" i="8" s="1"/>
  <c r="D21" i="27"/>
  <c r="E21" i="27" s="1"/>
  <c r="J23" i="8" s="1"/>
  <c r="D23" i="27"/>
  <c r="E23" i="27" s="1"/>
  <c r="J25" i="8" s="1"/>
  <c r="D15" i="27"/>
  <c r="E15" i="27" s="1"/>
  <c r="J17" i="8" s="1"/>
  <c r="F12" i="27"/>
  <c r="U9" i="30"/>
  <c r="F13" i="27"/>
  <c r="U10" i="30"/>
  <c r="F8" i="27"/>
  <c r="U5" i="30"/>
  <c r="F6" i="27"/>
  <c r="U3" i="30"/>
  <c r="K8" i="8" s="1"/>
  <c r="D27" i="27"/>
  <c r="E27" i="27" s="1"/>
  <c r="J29" i="8" s="1"/>
  <c r="F7" i="27"/>
  <c r="U4" i="30"/>
  <c r="F10" i="27"/>
  <c r="U7" i="30"/>
  <c r="F11" i="27"/>
  <c r="U8" i="30"/>
  <c r="F9" i="27"/>
  <c r="U6" i="30"/>
  <c r="D1" i="8"/>
  <c r="F55" i="27" l="1"/>
  <c r="F20" i="8"/>
  <c r="G20" i="8" s="1"/>
  <c r="F23" i="8"/>
  <c r="G23" i="8" s="1"/>
  <c r="F29" i="8"/>
  <c r="G29" i="8" s="1"/>
  <c r="F32" i="8"/>
  <c r="G32" i="8" s="1"/>
  <c r="F36" i="8"/>
  <c r="G36" i="8" s="1"/>
  <c r="F39" i="8"/>
  <c r="G39" i="8" s="1"/>
  <c r="F44" i="8"/>
  <c r="G44" i="8" s="1"/>
  <c r="F16" i="8"/>
  <c r="G16" i="8" s="1"/>
  <c r="F19" i="8"/>
  <c r="G19" i="8" s="1"/>
  <c r="F25" i="8"/>
  <c r="G25" i="8" s="1"/>
  <c r="F26" i="8"/>
  <c r="G26" i="8" s="1"/>
  <c r="F31" i="8"/>
  <c r="G31" i="8" s="1"/>
  <c r="F35" i="8"/>
  <c r="G35" i="8" s="1"/>
  <c r="F41" i="8"/>
  <c r="G41" i="8" s="1"/>
  <c r="F47" i="8"/>
  <c r="G47" i="8" s="1"/>
  <c r="F48" i="8"/>
  <c r="G48" i="8" s="1"/>
  <c r="F42" i="8"/>
  <c r="G42" i="8" s="1"/>
  <c r="F45" i="8"/>
  <c r="G45" i="8" s="1"/>
  <c r="F50" i="8"/>
  <c r="G50" i="8" s="1"/>
  <c r="F53" i="8"/>
  <c r="G53" i="8" s="1"/>
  <c r="F54" i="8"/>
  <c r="G54" i="8" s="1"/>
  <c r="F21" i="8"/>
  <c r="G21" i="8" s="1"/>
  <c r="F22" i="8"/>
  <c r="G22" i="8" s="1"/>
  <c r="F28" i="8"/>
  <c r="G28" i="8" s="1"/>
  <c r="F33" i="8"/>
  <c r="G33" i="8" s="1"/>
  <c r="F37" i="8"/>
  <c r="G37" i="8" s="1"/>
  <c r="F38" i="8"/>
  <c r="G38" i="8" s="1"/>
  <c r="F49" i="8"/>
  <c r="G49" i="8" s="1"/>
  <c r="F17" i="8"/>
  <c r="G17" i="8" s="1"/>
  <c r="F18" i="8"/>
  <c r="G18" i="8" s="1"/>
  <c r="F24" i="8"/>
  <c r="G24" i="8" s="1"/>
  <c r="F27" i="8"/>
  <c r="G27" i="8" s="1"/>
  <c r="F30" i="8"/>
  <c r="G30" i="8" s="1"/>
  <c r="F34" i="8"/>
  <c r="G34" i="8" s="1"/>
  <c r="F40" i="8"/>
  <c r="G40" i="8" s="1"/>
  <c r="F46" i="8"/>
  <c r="G46" i="8" s="1"/>
  <c r="F43" i="8"/>
  <c r="G43" i="8" s="1"/>
  <c r="F51" i="8"/>
  <c r="G51" i="8" s="1"/>
  <c r="F52" i="8"/>
  <c r="G52" i="8" s="1"/>
  <c r="D6" i="27"/>
  <c r="E6" i="27" s="1"/>
  <c r="H55" i="27"/>
  <c r="I55" i="27"/>
  <c r="J55" i="27"/>
  <c r="K55" i="27"/>
  <c r="L55" i="27"/>
  <c r="M55" i="27"/>
  <c r="N55" i="27"/>
  <c r="O55" i="27"/>
  <c r="P55" i="27"/>
  <c r="Q55" i="27"/>
  <c r="G55" i="27"/>
  <c r="B10" i="7"/>
  <c r="A10" i="7"/>
  <c r="B6" i="27"/>
  <c r="A8" i="8"/>
  <c r="H43" i="24"/>
  <c r="A52" i="29"/>
  <c r="A66" i="7"/>
  <c r="A65" i="7"/>
  <c r="C22" i="25"/>
  <c r="D22" i="25"/>
  <c r="I22" i="25"/>
  <c r="K22" i="25" s="1"/>
  <c r="J22" i="25"/>
  <c r="J8" i="8" l="1"/>
  <c r="J57" i="8" s="1"/>
  <c r="E55" i="27"/>
  <c r="Q52" i="8"/>
  <c r="L52" i="8" s="1"/>
  <c r="M52" i="8" s="1"/>
  <c r="H52" i="8"/>
  <c r="N52" i="8"/>
  <c r="H43" i="8"/>
  <c r="N43" i="8"/>
  <c r="Q43" i="8"/>
  <c r="L43" i="8" s="1"/>
  <c r="M43" i="8" s="1"/>
  <c r="T43" i="8" s="1"/>
  <c r="Q40" i="8"/>
  <c r="L40" i="8" s="1"/>
  <c r="M40" i="8" s="1"/>
  <c r="H40" i="8"/>
  <c r="N40" i="8"/>
  <c r="H30" i="8"/>
  <c r="Q30" i="8"/>
  <c r="L30" i="8" s="1"/>
  <c r="M30" i="8" s="1"/>
  <c r="T30" i="8" s="1"/>
  <c r="N30" i="8"/>
  <c r="H24" i="8"/>
  <c r="N24" i="8"/>
  <c r="Q24" i="8"/>
  <c r="L24" i="8" s="1"/>
  <c r="M24" i="8" s="1"/>
  <c r="H17" i="8"/>
  <c r="N17" i="8"/>
  <c r="Q17" i="8"/>
  <c r="L17" i="8" s="1"/>
  <c r="M17" i="8" s="1"/>
  <c r="T17" i="8" s="1"/>
  <c r="H49" i="8"/>
  <c r="N49" i="8"/>
  <c r="Q49" i="8"/>
  <c r="L49" i="8" s="1"/>
  <c r="M49" i="8" s="1"/>
  <c r="H37" i="8"/>
  <c r="N37" i="8"/>
  <c r="Q37" i="8"/>
  <c r="L37" i="8" s="1"/>
  <c r="M37" i="8" s="1"/>
  <c r="Q28" i="8"/>
  <c r="L28" i="8" s="1"/>
  <c r="M28" i="8" s="1"/>
  <c r="T28" i="8" s="1"/>
  <c r="N28" i="8"/>
  <c r="H28" i="8"/>
  <c r="H21" i="8"/>
  <c r="N21" i="8"/>
  <c r="Q21" i="8"/>
  <c r="L21" i="8" s="1"/>
  <c r="M21" i="8" s="1"/>
  <c r="T21" i="8" s="1"/>
  <c r="H53" i="8"/>
  <c r="N53" i="8"/>
  <c r="Q53" i="8"/>
  <c r="L53" i="8" s="1"/>
  <c r="M53" i="8" s="1"/>
  <c r="H45" i="8"/>
  <c r="N45" i="8"/>
  <c r="Q45" i="8"/>
  <c r="L45" i="8" s="1"/>
  <c r="M45" i="8" s="1"/>
  <c r="Q48" i="8"/>
  <c r="L48" i="8" s="1"/>
  <c r="M48" i="8" s="1"/>
  <c r="T48" i="8" s="1"/>
  <c r="H48" i="8"/>
  <c r="N48" i="8"/>
  <c r="H41" i="8"/>
  <c r="N41" i="8"/>
  <c r="Q41" i="8"/>
  <c r="L41" i="8" s="1"/>
  <c r="M41" i="8" s="1"/>
  <c r="N31" i="8"/>
  <c r="Q31" i="8"/>
  <c r="L31" i="8" s="1"/>
  <c r="M31" i="8" s="1"/>
  <c r="H31" i="8"/>
  <c r="H25" i="8"/>
  <c r="N25" i="8"/>
  <c r="Q25" i="8"/>
  <c r="L25" i="8" s="1"/>
  <c r="M25" i="8" s="1"/>
  <c r="T25" i="8" s="1"/>
  <c r="H16" i="8"/>
  <c r="Q16" i="8"/>
  <c r="L16" i="8" s="1"/>
  <c r="M16" i="8" s="1"/>
  <c r="T16" i="8" s="1"/>
  <c r="N16" i="8"/>
  <c r="H39" i="8"/>
  <c r="N39" i="8"/>
  <c r="Q39" i="8"/>
  <c r="L39" i="8" s="1"/>
  <c r="M39" i="8" s="1"/>
  <c r="T39" i="8" s="1"/>
  <c r="Q32" i="8"/>
  <c r="L32" i="8" s="1"/>
  <c r="M32" i="8" s="1"/>
  <c r="T32" i="8" s="1"/>
  <c r="H32" i="8"/>
  <c r="N32" i="8"/>
  <c r="H23" i="8"/>
  <c r="N23" i="8"/>
  <c r="Q23" i="8"/>
  <c r="L23" i="8" s="1"/>
  <c r="M23" i="8" s="1"/>
  <c r="T23" i="8" s="1"/>
  <c r="H51" i="8"/>
  <c r="N51" i="8"/>
  <c r="Q51" i="8"/>
  <c r="L51" i="8" s="1"/>
  <c r="M51" i="8" s="1"/>
  <c r="T51" i="8" s="1"/>
  <c r="H46" i="8"/>
  <c r="Q46" i="8"/>
  <c r="L46" i="8" s="1"/>
  <c r="M46" i="8" s="1"/>
  <c r="T46" i="8" s="1"/>
  <c r="N46" i="8"/>
  <c r="H34" i="8"/>
  <c r="N34" i="8"/>
  <c r="Q34" i="8"/>
  <c r="L34" i="8" s="1"/>
  <c r="M34" i="8" s="1"/>
  <c r="N27" i="8"/>
  <c r="H27" i="8"/>
  <c r="Q27" i="8"/>
  <c r="L27" i="8" s="1"/>
  <c r="M27" i="8" s="1"/>
  <c r="H18" i="8"/>
  <c r="N18" i="8"/>
  <c r="Q18" i="8"/>
  <c r="L18" i="8" s="1"/>
  <c r="M18" i="8" s="1"/>
  <c r="T18" i="8" s="1"/>
  <c r="H38" i="8"/>
  <c r="Q38" i="8"/>
  <c r="L38" i="8" s="1"/>
  <c r="M38" i="8" s="1"/>
  <c r="T38" i="8" s="1"/>
  <c r="N38" i="8"/>
  <c r="H33" i="8"/>
  <c r="N33" i="8"/>
  <c r="Q33" i="8"/>
  <c r="L33" i="8" s="1"/>
  <c r="M33" i="8" s="1"/>
  <c r="N22" i="8"/>
  <c r="Q22" i="8"/>
  <c r="L22" i="8" s="1"/>
  <c r="M22" i="8" s="1"/>
  <c r="H22" i="8"/>
  <c r="H54" i="8"/>
  <c r="Q54" i="8"/>
  <c r="L54" i="8" s="1"/>
  <c r="M54" i="8" s="1"/>
  <c r="T54" i="8" s="1"/>
  <c r="N54" i="8"/>
  <c r="H50" i="8"/>
  <c r="Q50" i="8"/>
  <c r="L50" i="8" s="1"/>
  <c r="M50" i="8" s="1"/>
  <c r="N50" i="8"/>
  <c r="H42" i="8"/>
  <c r="Q42" i="8"/>
  <c r="L42" i="8" s="1"/>
  <c r="M42" i="8" s="1"/>
  <c r="N42" i="8"/>
  <c r="H47" i="8"/>
  <c r="N47" i="8"/>
  <c r="Q47" i="8"/>
  <c r="L47" i="8" s="1"/>
  <c r="M47" i="8" s="1"/>
  <c r="T47" i="8" s="1"/>
  <c r="N35" i="8"/>
  <c r="H35" i="8"/>
  <c r="Q35" i="8"/>
  <c r="L35" i="8" s="1"/>
  <c r="M35" i="8" s="1"/>
  <c r="H26" i="8"/>
  <c r="Q26" i="8"/>
  <c r="L26" i="8" s="1"/>
  <c r="M26" i="8" s="1"/>
  <c r="T26" i="8" s="1"/>
  <c r="N26" i="8"/>
  <c r="H19" i="8"/>
  <c r="N19" i="8"/>
  <c r="Q19" i="8"/>
  <c r="L19" i="8" s="1"/>
  <c r="M19" i="8" s="1"/>
  <c r="T19" i="8" s="1"/>
  <c r="Q44" i="8"/>
  <c r="L44" i="8" s="1"/>
  <c r="M44" i="8" s="1"/>
  <c r="H44" i="8"/>
  <c r="N44" i="8"/>
  <c r="Q36" i="8"/>
  <c r="L36" i="8" s="1"/>
  <c r="M36" i="8" s="1"/>
  <c r="T36" i="8" s="1"/>
  <c r="N36" i="8"/>
  <c r="H36" i="8"/>
  <c r="H29" i="8"/>
  <c r="N29" i="8"/>
  <c r="Q29" i="8"/>
  <c r="L29" i="8" s="1"/>
  <c r="M29" i="8" s="1"/>
  <c r="H20" i="8"/>
  <c r="N20" i="8"/>
  <c r="Q20" i="8"/>
  <c r="L20" i="8" s="1"/>
  <c r="M20" i="8" s="1"/>
  <c r="E22" i="25"/>
  <c r="F8" i="8"/>
  <c r="G8" i="8" s="1"/>
  <c r="I35" i="8" l="1"/>
  <c r="I27" i="8"/>
  <c r="I26" i="8"/>
  <c r="I23" i="8"/>
  <c r="I43" i="8"/>
  <c r="I38" i="8"/>
  <c r="I18" i="8"/>
  <c r="R27" i="8"/>
  <c r="S27" i="8" s="1"/>
  <c r="I34" i="8"/>
  <c r="I46" i="8"/>
  <c r="D57" i="7"/>
  <c r="I39" i="8"/>
  <c r="I16" i="8"/>
  <c r="I25" i="8"/>
  <c r="R35" i="8"/>
  <c r="S35" i="8" s="1"/>
  <c r="I47" i="8"/>
  <c r="I42" i="8"/>
  <c r="I50" i="8"/>
  <c r="I54" i="8"/>
  <c r="I33" i="8"/>
  <c r="I37" i="8"/>
  <c r="I49" i="8"/>
  <c r="R22" i="8"/>
  <c r="S22" i="8" s="1"/>
  <c r="R23" i="8"/>
  <c r="S23" i="8" s="1"/>
  <c r="U23" i="8" s="1"/>
  <c r="D25" i="7" s="1"/>
  <c r="T20" i="8"/>
  <c r="R20" i="8"/>
  <c r="S20" i="8" s="1"/>
  <c r="T29" i="8"/>
  <c r="R29" i="8"/>
  <c r="S29" i="8" s="1"/>
  <c r="T44" i="8"/>
  <c r="T22" i="8"/>
  <c r="T34" i="8"/>
  <c r="R51" i="8"/>
  <c r="S51" i="8" s="1"/>
  <c r="I32" i="8"/>
  <c r="R32" i="8"/>
  <c r="S32" i="8" s="1"/>
  <c r="I31" i="8"/>
  <c r="R31" i="8"/>
  <c r="S31" i="8" s="1"/>
  <c r="T41" i="8"/>
  <c r="R41" i="8"/>
  <c r="S41" i="8" s="1"/>
  <c r="I48" i="8"/>
  <c r="R48" i="8"/>
  <c r="S48" i="8" s="1"/>
  <c r="T45" i="8"/>
  <c r="R45" i="8"/>
  <c r="S45" i="8" s="1"/>
  <c r="T53" i="8"/>
  <c r="R53" i="8"/>
  <c r="S53" i="8" s="1"/>
  <c r="I21" i="8"/>
  <c r="R21" i="8"/>
  <c r="S21" i="8" s="1"/>
  <c r="I17" i="8"/>
  <c r="R17" i="8"/>
  <c r="S17" i="8" s="1"/>
  <c r="T24" i="8"/>
  <c r="R24" i="8"/>
  <c r="S24" i="8" s="1"/>
  <c r="R30" i="8"/>
  <c r="S30" i="8" s="1"/>
  <c r="I40" i="8"/>
  <c r="R40" i="8"/>
  <c r="S40" i="8" s="1"/>
  <c r="T52" i="8"/>
  <c r="G57" i="8"/>
  <c r="I20" i="8"/>
  <c r="I29" i="8"/>
  <c r="I36" i="8"/>
  <c r="R36" i="8"/>
  <c r="S36" i="8" s="1"/>
  <c r="I44" i="8"/>
  <c r="R44" i="8"/>
  <c r="S44" i="8" s="1"/>
  <c r="I19" i="8"/>
  <c r="R19" i="8"/>
  <c r="S19" i="8" s="1"/>
  <c r="R26" i="8"/>
  <c r="S26" i="8" s="1"/>
  <c r="T35" i="8"/>
  <c r="R47" i="8"/>
  <c r="S47" i="8" s="1"/>
  <c r="D58" i="7"/>
  <c r="T42" i="8"/>
  <c r="R42" i="8"/>
  <c r="S42" i="8" s="1"/>
  <c r="T50" i="8"/>
  <c r="R50" i="8"/>
  <c r="S50" i="8" s="1"/>
  <c r="R54" i="8"/>
  <c r="S54" i="8" s="1"/>
  <c r="I22" i="8"/>
  <c r="T33" i="8"/>
  <c r="R33" i="8"/>
  <c r="S33" i="8" s="1"/>
  <c r="R38" i="8"/>
  <c r="S38" i="8" s="1"/>
  <c r="R18" i="8"/>
  <c r="S18" i="8" s="1"/>
  <c r="T27" i="8"/>
  <c r="R34" i="8"/>
  <c r="S34" i="8" s="1"/>
  <c r="R46" i="8"/>
  <c r="S46" i="8" s="1"/>
  <c r="I51" i="8"/>
  <c r="R39" i="8"/>
  <c r="S39" i="8" s="1"/>
  <c r="R16" i="8"/>
  <c r="S16" i="8" s="1"/>
  <c r="U16" i="8" s="1"/>
  <c r="D18" i="7" s="1"/>
  <c r="R25" i="8"/>
  <c r="S25" i="8" s="1"/>
  <c r="T31" i="8"/>
  <c r="I41" i="8"/>
  <c r="I45" i="8"/>
  <c r="I53" i="8"/>
  <c r="I28" i="8"/>
  <c r="R28" i="8"/>
  <c r="S28" i="8" s="1"/>
  <c r="T37" i="8"/>
  <c r="R37" i="8"/>
  <c r="S37" i="8" s="1"/>
  <c r="T49" i="8"/>
  <c r="R49" i="8"/>
  <c r="S49" i="8" s="1"/>
  <c r="I24" i="8"/>
  <c r="I30" i="8"/>
  <c r="T40" i="8"/>
  <c r="R43" i="8"/>
  <c r="S43" i="8" s="1"/>
  <c r="I52" i="8"/>
  <c r="R52" i="8"/>
  <c r="S52" i="8" s="1"/>
  <c r="Q8" i="8"/>
  <c r="N8" i="8"/>
  <c r="H8" i="8"/>
  <c r="D16" i="7" l="1"/>
  <c r="U26" i="8"/>
  <c r="D28" i="7" s="1"/>
  <c r="U47" i="8"/>
  <c r="D49" i="7" s="1"/>
  <c r="U43" i="8"/>
  <c r="D45" i="7" s="1"/>
  <c r="U34" i="8"/>
  <c r="D36" i="7" s="1"/>
  <c r="U18" i="8"/>
  <c r="D20" i="7" s="1"/>
  <c r="U38" i="8"/>
  <c r="D40" i="7" s="1"/>
  <c r="U54" i="8"/>
  <c r="D56" i="7" s="1"/>
  <c r="D13" i="7"/>
  <c r="U44" i="8"/>
  <c r="D46" i="7" s="1"/>
  <c r="H57" i="8"/>
  <c r="S13" i="29" s="1"/>
  <c r="Q57" i="8"/>
  <c r="U39" i="8"/>
  <c r="D41" i="7" s="1"/>
  <c r="U52" i="8"/>
  <c r="D54" i="7" s="1"/>
  <c r="U30" i="8"/>
  <c r="D32" i="7" s="1"/>
  <c r="U28" i="8"/>
  <c r="D30" i="7" s="1"/>
  <c r="U25" i="8"/>
  <c r="D27" i="7" s="1"/>
  <c r="D12" i="7"/>
  <c r="U51" i="8"/>
  <c r="D53" i="7" s="1"/>
  <c r="U46" i="8"/>
  <c r="D48" i="7" s="1"/>
  <c r="U36" i="8"/>
  <c r="D38" i="7" s="1"/>
  <c r="U21" i="8"/>
  <c r="D23" i="7" s="1"/>
  <c r="U48" i="8"/>
  <c r="D50" i="7" s="1"/>
  <c r="U27" i="8"/>
  <c r="D29" i="7" s="1"/>
  <c r="U31" i="8"/>
  <c r="D33" i="7" s="1"/>
  <c r="U22" i="8"/>
  <c r="D24" i="7" s="1"/>
  <c r="D14" i="7"/>
  <c r="U37" i="8"/>
  <c r="D39" i="7" s="1"/>
  <c r="U50" i="8"/>
  <c r="D52" i="7" s="1"/>
  <c r="U42" i="8"/>
  <c r="D44" i="7" s="1"/>
  <c r="U53" i="8"/>
  <c r="D55" i="7" s="1"/>
  <c r="D17" i="7"/>
  <c r="U40" i="8"/>
  <c r="D42" i="7" s="1"/>
  <c r="N57" i="8"/>
  <c r="Y16" i="29" s="1"/>
  <c r="U24" i="8"/>
  <c r="D26" i="7" s="1"/>
  <c r="U49" i="8"/>
  <c r="D51" i="7" s="1"/>
  <c r="U45" i="8"/>
  <c r="D47" i="7" s="1"/>
  <c r="U33" i="8"/>
  <c r="D35" i="7" s="1"/>
  <c r="U35" i="8"/>
  <c r="D37" i="7" s="1"/>
  <c r="U19" i="8"/>
  <c r="D21" i="7" s="1"/>
  <c r="U29" i="8"/>
  <c r="D31" i="7" s="1"/>
  <c r="L8" i="8"/>
  <c r="U17" i="8"/>
  <c r="D19" i="7" s="1"/>
  <c r="U41" i="8"/>
  <c r="D43" i="7" s="1"/>
  <c r="U32" i="8"/>
  <c r="D34" i="7" s="1"/>
  <c r="U20" i="8"/>
  <c r="D22" i="7" s="1"/>
  <c r="X18" i="24"/>
  <c r="S12" i="29"/>
  <c r="P8" i="8"/>
  <c r="P57" i="8" s="1"/>
  <c r="I8" i="8"/>
  <c r="D11" i="7" l="1"/>
  <c r="Y20" i="29"/>
  <c r="Y18" i="29"/>
  <c r="I57" i="8"/>
  <c r="R8" i="8"/>
  <c r="R57" i="8" s="1"/>
  <c r="M8" i="8"/>
  <c r="AK18" i="24"/>
  <c r="Y22" i="29" s="1"/>
  <c r="S34" i="29"/>
  <c r="E40" i="29"/>
  <c r="T8" i="8" l="1"/>
  <c r="S8" i="8"/>
  <c r="M57" i="8"/>
  <c r="Y15" i="29" s="1"/>
  <c r="X25" i="24"/>
  <c r="X19" i="24"/>
  <c r="AK19" i="24" s="1"/>
  <c r="Y19" i="29" s="1"/>
  <c r="AM18" i="29" s="1"/>
  <c r="T57" i="8" l="1"/>
  <c r="S14" i="29" s="1"/>
  <c r="S33" i="29" s="1"/>
  <c r="U8" i="8"/>
  <c r="X20" i="24"/>
  <c r="AK20" i="24" s="1"/>
  <c r="AK25" i="24" l="1"/>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7" i="8"/>
  <c r="M40" i="29" s="1"/>
  <c r="Q40" i="29" s="1"/>
  <c r="G1" i="25" s="1"/>
  <c r="G8" i="25" s="1"/>
  <c r="O57" i="8" l="1"/>
  <c r="Y17" i="29" s="1"/>
  <c r="G10" i="25"/>
  <c r="G9" i="25"/>
  <c r="K10" i="25"/>
  <c r="J9" i="25" l="1"/>
  <c r="I9" i="25"/>
  <c r="K9" i="25"/>
  <c r="U57" i="8"/>
  <c r="Y24" i="29" s="1"/>
  <c r="Y33" i="29" s="1"/>
  <c r="D15" i="7"/>
  <c r="D59" i="7" s="1"/>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A59" i="8"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<sst xmlns="http://schemas.openxmlformats.org/spreadsheetml/2006/main" count="392" uniqueCount="314">
  <si>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</si>
  <si>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</si>
  <si>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</si>
  <si>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</si>
  <si>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</si>
  <si>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</si>
  <si>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</si>
  <si>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</si>
  <si>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</si>
  <si>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</si>
  <si>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</si>
  <si>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</si>
  <si>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</si>
  <si>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</si>
  <si>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</si>
  <si>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</si>
  <si>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</si>
  <si>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</si>
  <si>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</si>
  <si>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</si>
  <si>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</si>
  <si>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</si>
  <si>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</si>
  <si>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</si>
  <si>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</si>
  <si>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</si>
  <si>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</si>
  <si>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</si>
  <si>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</si>
  <si>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</si>
  <si>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</si>
  <si>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</si>
  <si>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</si>
  <si>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</si>
  <si>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</si>
  <si>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</si>
  <si>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</si>
  <si>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</si>
  <si>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</si>
  <si>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</si>
  <si>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</si>
  <si>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</si>
  <si>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</si>
  <si>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</si>
  <si>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</si>
  <si>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</si>
  <si>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</si>
  <si>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</si>
  <si>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</si>
  <si>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</si>
  <si>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</si>
  <si>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</si>
  <si>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</si>
  <si>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</si>
  <si>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</si>
  <si>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</si>
  <si>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</si>
  <si>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</si>
  <si>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</si>
  <si>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</si>
  <si>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</si>
  <si>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</si>
  <si>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</si>
  <si>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</si>
  <si>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</si>
  <si>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</si>
  <si>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</si>
  <si>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</si>
  <si>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</si>
  <si>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</si>
  <si>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</si>
  <si>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</si>
  <si>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</si>
  <si>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</si>
  <si>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</si>
  <si>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</si>
  <si>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</si>
  <si>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</si>
  <si>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</si>
  <si>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</si>
  <si>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</si>
  <si>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</si>
  <si>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</si>
  <si>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</si>
  <si>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</si>
  <si>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</si>
  <si>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</si>
  <si>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</si>
  <si>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</si>
  <si>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</si>
  <si>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</si>
  <si>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</si>
  <si>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</si>
  <si>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</si>
  <si>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</si>
  <si>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</si>
  <si>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</si>
  <si>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</si>
  <si>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</si>
  <si>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</si>
  <si>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</si>
  <si>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</si>
  <si>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</si>
  <si>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</si>
  <si>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</si>
  <si>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</si>
  <si>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</si>
  <si>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</si>
  <si>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</si>
  <si>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</si>
  <si>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</si>
  <si>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</si>
  <si>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</si>
  <si>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</si>
  <si>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</si>
  <si>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</si>
  <si>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</si>
  <si>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</si>
  <si>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</si>
  <si>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</si>
  <si>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</si>
  <si>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</si>
  <si>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</si>
  <si>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</si>
  <si>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</si>
  <si>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</si>
  <si>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</si>
  <si>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</si>
  <si>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</si>
  <si>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</si>
  <si>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</si>
  <si>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</si>
  <si>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</si>
  <si>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</si>
  <si>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</si>
  <si>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</si>
  <si>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</si>
  <si>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</si>
  <si>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</si>
  <si>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</si>
  <si>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</si>
  <si>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</si>
  <si>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</si>
  <si>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</si>
  <si>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</si>
  <si>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</si>
  <si>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</si>
  <si>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</si>
  <si>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</si>
  <si>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</si>
  <si>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</si>
  <si>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</si>
  <si>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</si>
  <si>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</si>
  <si>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</si>
  <si>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</si>
  <si>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</si>
  <si>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</si>
  <si>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</si>
  <si>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</si>
  <si>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</si>
  <si>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</si>
  <si>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</si>
  <si>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</si>
  <si>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</si>
  <si>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</si>
  <si>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</si>
  <si>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</si>
  <si>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</si>
  <si>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</si>
  <si>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</si>
  <si>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</si>
  <si>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</si>
  <si>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</si>
  <si>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</si>
  <si>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</si>
  <si>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</si>
  <si>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</si>
  <si>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</si>
  <si>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</si>
  <si>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</si>
  <si>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</si>
  <si>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</si>
  <si>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</si>
  <si>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</si>
  <si>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</si>
  <si>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</si>
  <si>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</si>
  <si>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</si>
  <si>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</si>
  <si>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</si>
  <si>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</si>
  <si>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</si>
  <si>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</si>
  <si>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</si>
  <si>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</si>
  <si>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</si>
  <si>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</si>
  <si>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</si>
  <si>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</si>
  <si>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</si>
  <si>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</si>
  <si>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</si>
  <si>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</si>
  <si>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</si>
  <si>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</si>
  <si>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</si>
  <si>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</si>
  <si>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</si>
  <si>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</si>
  <si>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</si>
  <si>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</si>
  <si>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</si>
  <si>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</si>
  <si>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</si>
  <si>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</si>
  <si>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</si>
  <si>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</si>
  <si>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</si>
  <si>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</si>
  <si>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</si>
  <si>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</si>
  <si>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</si>
  <si>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</si>
  <si>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</si>
  <si>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</si>
  <si>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</si>
  <si>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</si>
  <si>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</si>
  <si>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</si>
  <si>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</si>
  <si>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</si>
  <si>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</si>
  <si>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</si>
  <si>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</si>
  <si>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</si>
  <si>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</si>
  <si>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</si>
  <si>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</si>
  <si>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</si>
  <si>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</si>
  <si>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</si>
  <si>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</si>
  <si>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</si>
  <si>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</si>
  <si>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</si>
  <si>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</si>
  <si>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</si>
  <si>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</si>
  <si>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</si>
  <si>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</si>
  <si>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</si>
  <si>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</si>
  <si>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</si>
  <si>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</si>
  <si>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</si>
  <si>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</si>
  <si>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</si>
  <si>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</si>
  <si>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</si>
  <si>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</si>
  <si>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</si>
  <si>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</si>
  <si>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</si>
  <si>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</si>
  <si>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</si>
  <si>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</si>
  <si>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</si>
  <si>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</si>
  <si>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</si>
  <si>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</si>
  <si>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</si>
  <si>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</si>
  <si>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</si>
  <si>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</si>
  <si>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</si>
  <si>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</si>
  <si>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</si>
  <si>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</si>
  <si>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TR26 0001 5001 5800 7304 3656 42</t>
  </si>
  <si>
    <t>TR32 0001 5001 5800 7307 9020 57</t>
  </si>
  <si>
    <t>TR65 0001 5001 5800 7287 9728 13</t>
  </si>
  <si>
    <t>TR57 0001 5001 5800 7303 6080 96</t>
  </si>
  <si>
    <t>TR71 0001 5001 5800 7307 8927 22</t>
  </si>
  <si>
    <t>ÇOBAN</t>
  </si>
  <si>
    <t>OKUMUŞ</t>
  </si>
  <si>
    <t>AYDIN</t>
  </si>
  <si>
    <t>FİLİK</t>
  </si>
  <si>
    <t>ERDOĞDU</t>
  </si>
  <si>
    <t>AHMET TOLGA</t>
  </si>
  <si>
    <t>ZELİHA</t>
  </si>
  <si>
    <t>ŞEYDA</t>
  </si>
  <si>
    <t>BÜŞRA NUR</t>
  </si>
  <si>
    <t>FATMA</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</si>
  <si>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</si>
  <si>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</si>
  <si>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</si>
  <si>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</si>
  <si>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</si>
  <si>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</si>
  <si>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</si>
  <si>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</si>
  <si>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</si>
  <si>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BAHAR</t>
  </si>
  <si>
    <t>NAR</t>
  </si>
  <si>
    <t>YUSUF KENAN</t>
  </si>
  <si>
    <t>SARIGÜL</t>
  </si>
  <si>
    <t>TR49 0001 5001 5800 7302 6339 72</t>
  </si>
  <si>
    <t xml:space="preserve">FATMA </t>
  </si>
  <si>
    <t>TR140001 5001 5800 7306 3958 74</t>
  </si>
  <si>
    <t>MERYEM</t>
  </si>
  <si>
    <t>KARSLI</t>
  </si>
  <si>
    <t>TR17 0001 5001 5800 7308 7732 90</t>
  </si>
  <si>
    <t xml:space="preserv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</si>
</sst>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5"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theme="5"/>
      <name val="Arial"/>
      <family val="2"/>
    </font>
    <font>
      <sz val="8"/>
      <color rgb="FFFF0000"/>
      <name val="Arial"/>
      <family val="2"/>
    </font>
  </fonts>
  <fills count="15">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1">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170" fontId="4" fillId="12" borderId="1" xfId="0" applyNumberFormat="1" applyFont="1" applyFill="1" applyBorder="1" applyAlignment="1">
      <alignment horizontal="right" vertical="center"/>
    </xf>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 fontId="7" fillId="12" borderId="1" xfId="0" applyNumberFormat="1" applyFont="1" applyFill="1" applyBorder="1" applyAlignment="1">
      <alignment horizontal="right"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4" fontId="4" fillId="12" borderId="1" xfId="0" applyNumberFormat="1" applyFont="1" applyFill="1" applyBorder="1" applyAlignment="1">
      <alignment horizontal="right"/>
    </xf>
    <xf numFmtId="4" fontId="0" fillId="12" borderId="1" xfId="0" applyNumberFormat="1" applyFill="1" applyBorder="1" applyAlignment="1">
      <alignment horizontal="right"/>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4" fillId="0" borderId="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0" xfId="0" applyFill="1"/>
    <xf numFmtId="0" fontId="4" fillId="0" borderId="0" xfId="0" applyFont="1" applyFill="1"/>
    <xf numFmtId="0" fontId="4" fillId="0" borderId="1" xfId="0" applyFont="1" applyFill="1" applyBorder="1" applyAlignment="1">
      <alignment horizontal="center" vertical="center" wrapText="1"/>
    </xf>
    <xf numFmtId="0" fontId="0" fillId="0" borderId="0" xfId="0" applyFill="1" applyBorder="1"/>
    <xf numFmtId="0" fontId="0" fillId="0" borderId="1"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14" fontId="3" fillId="0" borderId="0" xfId="0" quotePrefix="1" applyNumberFormat="1" applyFont="1" applyFill="1" applyBorder="1" applyAlignment="1"/>
    <xf numFmtId="14" fontId="3" fillId="0" borderId="6" xfId="0" quotePrefix="1" applyNumberFormat="1" applyFont="1" applyFill="1" applyBorder="1" applyAlignment="1"/>
    <xf numFmtId="0" fontId="4" fillId="11" borderId="1" xfId="0" applyFont="1" applyFill="1" applyBorder="1" applyAlignment="1">
      <alignment horizontal="center" vertical="center"/>
    </xf>
    <xf numFmtId="0" fontId="0" fillId="11" borderId="0" xfId="0" applyFill="1"/>
    <xf numFmtId="0" fontId="0" fillId="11" borderId="1" xfId="0" applyFill="1" applyBorder="1"/>
    <xf numFmtId="0" fontId="0" fillId="11" borderId="0" xfId="0" applyFill="1" applyBorder="1"/>
    <xf numFmtId="0" fontId="4" fillId="13" borderId="1" xfId="0" applyFont="1" applyFill="1" applyBorder="1" applyAlignment="1">
      <alignment horizontal="center" vertical="center"/>
    </xf>
    <xf numFmtId="0" fontId="0" fillId="13" borderId="0" xfId="0" applyFill="1"/>
    <xf numFmtId="4" fontId="43" fillId="0" borderId="1" xfId="0" applyNumberFormat="1" applyFont="1" applyFill="1" applyBorder="1" applyAlignment="1">
      <alignment horizontal="right"/>
    </xf>
    <xf numFmtId="4" fontId="44" fillId="0"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Fill="1" applyBorder="1" applyAlignment="1">
      <alignment horizontal="center"/>
    </xf>
    <xf numFmtId="0" fontId="0" fillId="0" borderId="0" xfId="0" applyFill="1" applyAlignment="1">
      <alignment horizontal="center"/>
    </xf>
    <xf numFmtId="14" fontId="0" fillId="0" borderId="0" xfId="0" applyNumberFormat="1" applyFill="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RowHeight="12.75" x14ac:dyDescent="0.2"/>
  <cols>
    <col min="1" max="1" width="33.42578125" customWidth="1"/>
    <col min="2" max="2" width="0.140625" customWidth="1"/>
    <col min="3" max="3" width="9.140625" bestFit="1" customWidth="1"/>
  </cols>
  <sheetData>
    <row r="1" spans="1:3" x14ac:dyDescent="0.2">
      <c r="A1" s="127" t="s">
        <v>231</v>
      </c>
      <c r="B1" s="26"/>
      <c r="C1" s="129" t="s">
        <v>135</v>
      </c>
    </row>
    <row r="2" spans="1:3" x14ac:dyDescent="0.2">
      <c r="A2" s="127" t="s">
        <v>232</v>
      </c>
      <c r="B2" s="26"/>
      <c r="C2" s="130">
        <v>2019</v>
      </c>
    </row>
    <row r="3" spans="1:3" x14ac:dyDescent="0.2">
      <c r="A3" s="127" t="s">
        <v>228</v>
      </c>
      <c r="B3" s="128"/>
      <c r="C3" s="202">
        <v>2558.4</v>
      </c>
    </row>
    <row r="4" spans="1:3" x14ac:dyDescent="0.2">
      <c r="A4" s="127" t="s">
        <v>229</v>
      </c>
      <c r="B4" s="128"/>
      <c r="C4" s="203">
        <f>C3/30</f>
        <v>85.28</v>
      </c>
    </row>
    <row r="5" spans="1:3" x14ac:dyDescent="0.2">
      <c r="A5" s="127" t="s">
        <v>206</v>
      </c>
      <c r="B5" s="128"/>
      <c r="C5" s="203">
        <f>C3*12</f>
        <v>30700.800000000003</v>
      </c>
    </row>
    <row r="6" spans="1:3" x14ac:dyDescent="0.2">
      <c r="A6" s="127" t="s">
        <v>230</v>
      </c>
      <c r="B6" s="128"/>
      <c r="C6" s="126">
        <v>0.13059699999999999</v>
      </c>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3317.09</v>
      </c>
      <c r="B1" s="14"/>
      <c r="C1" s="627"/>
      <c r="D1" s="627"/>
      <c r="G1" s="25">
        <f>'ÖDEME EMRİ'!Q40</f>
        <v>2119.59</v>
      </c>
      <c r="H1" s="14"/>
      <c r="I1" s="627"/>
      <c r="J1" s="627"/>
    </row>
    <row r="7" spans="1:12" ht="13.5" customHeight="1" thickBot="1" x14ac:dyDescent="0.25"/>
    <row r="8" spans="1:12" ht="13.5" thickBot="1" x14ac:dyDescent="0.25">
      <c r="A8" s="15">
        <f>A1</f>
        <v>3317.09</v>
      </c>
      <c r="B8" s="16"/>
      <c r="C8" s="17"/>
      <c r="D8" s="17"/>
      <c r="E8" s="17"/>
      <c r="F8" s="18"/>
      <c r="G8" s="15">
        <f>G1</f>
        <v>2119.59</v>
      </c>
      <c r="H8" s="16"/>
      <c r="I8" s="17"/>
      <c r="J8" s="17"/>
      <c r="K8" s="17"/>
      <c r="L8" s="18"/>
    </row>
    <row r="9" spans="1:12" ht="13.5" thickBot="1" x14ac:dyDescent="0.25">
      <c r="A9" s="19">
        <f>MOD(A8,100000000)</f>
        <v>3317.09</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2119.59</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3317.09</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2119.59</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3317.09</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2119.59</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3317.09</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2119.59</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3317.09</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2119.59</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317.09000000000015</v>
      </c>
      <c r="B14" s="20"/>
      <c r="C14" s="20" t="str">
        <f>IF(A14&lt;100,"",IF(A14&lt;200,"yüz",IF(A14&lt;300,"ikiyüz",IF(A14&lt;400,"üçyüz",IF(A14&lt;500,"dörtyüz",IF(A14&lt;600,"beşyüz",""))))))</f>
        <v>üçyüz</v>
      </c>
      <c r="D14" s="20" t="str">
        <f>IF(A14&gt;=1000,"",IF(A14&gt;=900,"dokuzyüz",IF(A14&gt;=800,"sekizyüz",IF(A14&gt;=700,"yediyüz",IF(A14&gt;=600,"altıyüz","")))))</f>
        <v/>
      </c>
      <c r="E14" s="20" t="str">
        <f>C14&amp;D14</f>
        <v>üçyüz</v>
      </c>
      <c r="F14" s="22"/>
      <c r="G14" s="19">
        <f>MOD(G13,1000)</f>
        <v>119.59000000000015</v>
      </c>
      <c r="H14" s="20"/>
      <c r="I14" s="20" t="str">
        <f>IF(G14&lt;100,"",IF(G14&lt;200,"yüz",IF(G14&lt;300,"ikiyüz",IF(G14&lt;400,"üçyüz",IF(G14&lt;500,"dörtyüz",IF(G14&lt;600,"beşyüz",""))))))</f>
        <v>yüz</v>
      </c>
      <c r="J14" s="20" t="str">
        <f>IF(G14&gt;=1000,"",IF(G14&gt;=900,"dokuzyüz",IF(G14&gt;=800,"sekizyüz",IF(G14&gt;=700,"yediyüz",IF(G14&gt;=600,"altıyüz","")))))</f>
        <v/>
      </c>
      <c r="K14" s="20" t="str">
        <f>I14&amp;J14</f>
        <v>yüz</v>
      </c>
      <c r="L14" s="22"/>
    </row>
    <row r="15" spans="1:12" ht="13.5" thickBot="1" x14ac:dyDescent="0.25">
      <c r="A15" s="19">
        <f>MOD(A14,100)</f>
        <v>17.090000000000146</v>
      </c>
      <c r="B15" s="20"/>
      <c r="C15" s="20" t="str">
        <f>IF(A15&lt;10,"",IF(A15&lt;20,"on",IF(A15&lt;30,"yirmi",IF(A15&lt;40,"otuz",IF(A15&lt;50,"kırk",IF(A15&lt;60,"elli",""))))))</f>
        <v>on</v>
      </c>
      <c r="D15" s="20" t="str">
        <f>IF(A15&gt;=100,"",IF(A15&gt;=90,"doksan",IF(A15&gt;=80,"seksen",IF(A15&gt;=70,"yetmiş",IF(A15&gt;=60,"altmış","")))))</f>
        <v/>
      </c>
      <c r="E15" s="20" t="str">
        <f>C15&amp;D15</f>
        <v>on</v>
      </c>
      <c r="F15" s="22" t="str">
        <f>IF(E14="","","")</f>
        <v/>
      </c>
      <c r="G15" s="19">
        <f>MOD(G14,100)</f>
        <v>19.590000000000146</v>
      </c>
      <c r="H15" s="20"/>
      <c r="I15" s="20" t="str">
        <f>IF(G15&lt;10,"",IF(G15&lt;20,"on",IF(G15&lt;30,"yirmi",IF(G15&lt;40,"otuz",IF(G15&lt;50,"kırk",IF(G15&lt;60,"elli",""))))))</f>
        <v>on</v>
      </c>
      <c r="J15" s="20" t="str">
        <f>IF(G15&gt;=100,"",IF(G15&gt;=90,"doksan",IF(G15&gt;=80,"seksen",IF(G15&gt;=70,"yetmiş",IF(G15&gt;=60,"altmış","")))))</f>
        <v/>
      </c>
      <c r="K15" s="20" t="str">
        <f>I15&amp;J15</f>
        <v>on</v>
      </c>
      <c r="L15" s="22" t="str">
        <f>IF(K14="","","")</f>
        <v/>
      </c>
    </row>
    <row r="16" spans="1:12" ht="13.5" thickBot="1" x14ac:dyDescent="0.25">
      <c r="A16" s="19">
        <f>MOD(A15,10)</f>
        <v>7.0900000000001455</v>
      </c>
      <c r="B16" s="20"/>
      <c r="C16" s="20" t="str">
        <f>IF(A16&lt;1,"",IF(A16&lt;2,"bir",IF(A16&lt;3,"iki",IF(A16&lt;4,"üç",IF(A16&lt;5,"dört",IF(A16&lt;6,"beş",""))))))</f>
        <v/>
      </c>
      <c r="D16" s="20" t="str">
        <f>IF(A16&gt;=10,"",IF(A16&gt;=9,"dokuz",IF(A16&gt;=8,"sekiz",IF(A16&gt;=7,"yedi",IF(A16&gt;=6,"altı","")))))</f>
        <v>yedi</v>
      </c>
      <c r="E16" s="20" t="str">
        <f>IF(A15&lt;1,"",C16&amp;D16)</f>
        <v>yedi</v>
      </c>
      <c r="F16" s="22"/>
      <c r="G16" s="19">
        <f>MOD(G15,10)</f>
        <v>9.5900000000001455</v>
      </c>
      <c r="H16" s="20"/>
      <c r="I16" s="20" t="str">
        <f>IF(G16&lt;1,"",IF(G16&lt;2,"bir",IF(G16&lt;3,"iki",IF(G16&lt;4,"üç",IF(G16&lt;5,"dört",IF(G16&lt;6,"beş",""))))))</f>
        <v/>
      </c>
      <c r="J16" s="20" t="str">
        <f>IF(G16&gt;=10,"",IF(G16&gt;=9,"dokuz",IF(G16&gt;=8,"sekiz",IF(G16&gt;=7,"yedi",IF(G16&gt;=6,"altı","")))))</f>
        <v>dokuz</v>
      </c>
      <c r="K16" s="20" t="str">
        <f>IF(G15&lt;1,"",I16&amp;J16)</f>
        <v>dokuz</v>
      </c>
      <c r="L16" s="22"/>
    </row>
    <row r="17" spans="1:12" ht="13.5" thickBot="1" x14ac:dyDescent="0.25">
      <c r="A17" s="19">
        <f>ROUND(MOD(A16,1),2)</f>
        <v>0.09</v>
      </c>
      <c r="B17" s="20"/>
      <c r="C17" s="20" t="str">
        <f>IF(A17&lt;0.1,"",IF(A17&lt;0.2,"on",IF(A17&lt;0.3,"yirmi",IF(A17&lt;0.4,"otuz",IF(A17&lt;0.5,"kırk",IF(A17&lt;0.6,"elli",""))))))</f>
        <v/>
      </c>
      <c r="D17" s="20" t="str">
        <f>IF(A17&gt;=1,"",IF(A17&gt;=0.9,"doksan",IF(A17&gt;=0.8,"seksen",IF(A17&gt;=0.7,"yetmiş",IF(A17&gt;=0.6,"altmış","")))))</f>
        <v/>
      </c>
      <c r="E17" s="20" t="str">
        <f>C17&amp;D17</f>
        <v/>
      </c>
      <c r="F17" s="22" t="s">
        <v>208</v>
      </c>
      <c r="G17" s="19">
        <f>ROUND(MOD(G16,1),2)</f>
        <v>0.59</v>
      </c>
      <c r="H17" s="20"/>
      <c r="I17" s="20" t="str">
        <f>IF(G17&lt;0.1,"",IF(G17&lt;0.2,"on",IF(G17&lt;0.3,"yirmi",IF(G17&lt;0.4,"otuz",IF(G17&lt;0.5,"kırk",IF(G17&lt;0.6,"elli",""))))))</f>
        <v>elli</v>
      </c>
      <c r="J17" s="20" t="str">
        <f>IF(G17&gt;=1,"",IF(G17&gt;=0.9,"doksan",IF(G17&gt;=0.8,"seksen",IF(G17&gt;=0.7,"yetmiş",IF(G17&gt;=0.6,"altmış","")))))</f>
        <v/>
      </c>
      <c r="K17" s="20" t="str">
        <f>I17&amp;J17</f>
        <v>elli</v>
      </c>
      <c r="L17" s="22" t="s">
        <v>208</v>
      </c>
    </row>
    <row r="18" spans="1:12" ht="13.5" thickBot="1" x14ac:dyDescent="0.25">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209</v>
      </c>
      <c r="G18" s="19">
        <f>ROUND(MOD(G17,0.1),2)</f>
        <v>0.09</v>
      </c>
      <c r="H18" s="20"/>
      <c r="I18" s="20" t="str">
        <f>IF(G18&lt;0.01,"",IF(G18&lt;0.02,"bir",IF(G18&lt;0.03,"iki",IF(G18&lt;0.04,"üç",IF(G18&lt;0.05,"dört",IF(G18&lt;0.06,"beş",""))))))</f>
        <v/>
      </c>
      <c r="J18" s="20" t="str">
        <f>IF(G18&gt;=0.1,"",IF(G18&gt;=0.09,"dokuz",IF(G18&gt;=0.08,"sekiz",IF(G18&gt;=0.07,"yedi",IF(G18&gt;=0.06,"altı","")))))</f>
        <v>dokuz</v>
      </c>
      <c r="K18" s="20" t="str">
        <f>I18&amp;J18</f>
        <v>dokuz</v>
      </c>
      <c r="L18" s="22" t="s">
        <v>209</v>
      </c>
    </row>
    <row r="19" spans="1:12" ht="13.5" thickBot="1" x14ac:dyDescent="0.25">
      <c r="A19" s="19">
        <f>MOD(A18,0.01)</f>
        <v>9.999999999999995E-3</v>
      </c>
      <c r="B19" s="20"/>
      <c r="C19" s="20"/>
      <c r="D19" s="20"/>
      <c r="E19" s="20"/>
      <c r="F19" s="22"/>
      <c r="G19" s="19">
        <f>MOD(G18,0.01)</f>
        <v>9.999999999999995E-3</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300</v>
      </c>
      <c r="B24" s="20" t="s">
        <v>301</v>
      </c>
      <c r="C24" s="20" t="s">
        <v>302</v>
      </c>
      <c r="D24" s="20" t="str">
        <f>IF(B24="","sıfır",B24)</f>
        <v>ellisekiz</v>
      </c>
      <c r="E24" s="20"/>
      <c r="F24" s="22"/>
      <c r="G24" s="24" t="str">
        <f>CONCATENATE(K9,K10,K11,K12,K13,K14,K15,K16)</f>
        <v>ikibinyüzondokuz</v>
      </c>
      <c r="H24" s="20" t="str">
        <f>CONCATENATE(K17,K18)</f>
        <v>ellidokuz</v>
      </c>
      <c r="I24" s="20" t="str">
        <f>IF(G24="","sıfır",G24)</f>
        <v>ikibinyüzondokuz</v>
      </c>
      <c r="J24" s="20" t="str">
        <f>IF(H24="","sıfır",H24)</f>
        <v>ellidokuz</v>
      </c>
      <c r="K24" s="20"/>
      <c r="L24" s="22"/>
    </row>
    <row r="25" spans="1:12" ht="21" customHeight="1" thickBot="1" x14ac:dyDescent="0.3">
      <c r="A25" s="628" t="str">
        <f>CONCATENATE("//",A24,F17,D24,F18,"//")</f>
        <v>//beşbinaltıyüz TL ellisekiz Kuruş//</v>
      </c>
      <c r="B25" s="629"/>
      <c r="C25" s="629"/>
      <c r="D25" s="629"/>
      <c r="E25" s="629"/>
      <c r="F25" s="630"/>
      <c r="G25" s="628" t="str">
        <f>CONCATENATE("//",I24,L17,J24,L18,"//")</f>
        <v>//ikibinyüzondokuz TL ellidokuz Kuruş//</v>
      </c>
      <c r="H25" s="629"/>
      <c r="I25" s="629"/>
      <c r="J25" s="629"/>
      <c r="K25" s="629"/>
      <c r="L25" s="630"/>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6"/>
  <sheetViews>
    <sheetView zoomScaleNormal="100" workbookViewId="0">
      <pane xSplit="3" ySplit="2" topLeftCell="D3" activePane="bottomRight" state="frozen"/>
      <selection pane="topRight" activeCell="D1" sqref="D1"/>
      <selection pane="bottomLeft" activeCell="A3" sqref="A3"/>
      <selection pane="bottomRight" activeCell="N24" sqref="N24"/>
    </sheetView>
  </sheetViews>
  <sheetFormatPr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3"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39" t="s">
        <v>191</v>
      </c>
      <c r="B1" s="239"/>
      <c r="C1" s="239"/>
      <c r="D1" s="239"/>
      <c r="E1" s="239"/>
      <c r="F1" s="239"/>
      <c r="G1" s="239"/>
      <c r="H1" s="239"/>
      <c r="I1" s="239"/>
      <c r="J1" s="239"/>
      <c r="K1" s="240" t="s">
        <v>259</v>
      </c>
      <c r="L1" s="240"/>
      <c r="M1" s="240"/>
      <c r="N1" s="240"/>
      <c r="O1" s="240"/>
      <c r="P1" s="240"/>
      <c r="Q1" s="240"/>
      <c r="R1" s="240"/>
      <c r="S1" s="240"/>
      <c r="T1" s="240"/>
      <c r="U1" s="240"/>
    </row>
    <row r="2" spans="1:21" s="58" customFormat="1" ht="48" x14ac:dyDescent="0.2">
      <c r="A2" s="176" t="s">
        <v>17</v>
      </c>
      <c r="B2" s="177" t="s">
        <v>30</v>
      </c>
      <c r="C2" s="176" t="s">
        <v>31</v>
      </c>
      <c r="D2" s="177" t="s">
        <v>117</v>
      </c>
      <c r="E2" s="176" t="s">
        <v>214</v>
      </c>
      <c r="F2" s="177" t="s">
        <v>116</v>
      </c>
      <c r="G2" s="176" t="s">
        <v>256</v>
      </c>
      <c r="H2" s="178" t="s">
        <v>248</v>
      </c>
      <c r="I2" s="176"/>
      <c r="J2" s="177" t="s">
        <v>192</v>
      </c>
      <c r="K2" s="179" t="s">
        <v>142</v>
      </c>
      <c r="L2" s="180" t="s">
        <v>131</v>
      </c>
      <c r="M2" s="179" t="s">
        <v>132</v>
      </c>
      <c r="N2" s="181" t="s">
        <v>133</v>
      </c>
      <c r="O2" s="179" t="s">
        <v>134</v>
      </c>
      <c r="P2" s="181" t="s">
        <v>135</v>
      </c>
      <c r="Q2" s="182" t="s">
        <v>143</v>
      </c>
      <c r="R2" s="183" t="s">
        <v>144</v>
      </c>
      <c r="S2" s="182" t="s">
        <v>141</v>
      </c>
      <c r="T2" s="183" t="s">
        <v>145</v>
      </c>
      <c r="U2" s="182" t="s">
        <v>6</v>
      </c>
    </row>
    <row r="3" spans="1:21" s="85" customFormat="1" x14ac:dyDescent="0.2">
      <c r="A3" s="146">
        <v>1</v>
      </c>
      <c r="B3" s="207" t="s">
        <v>289</v>
      </c>
      <c r="C3" s="145" t="s">
        <v>284</v>
      </c>
      <c r="D3" s="144"/>
      <c r="E3" s="214" t="s">
        <v>279</v>
      </c>
      <c r="F3" s="210">
        <v>29867025728</v>
      </c>
      <c r="G3" s="146">
        <f>'EK DERS ÇİZELGESİ'!D4</f>
        <v>6</v>
      </c>
      <c r="H3" s="174"/>
      <c r="I3" s="146"/>
      <c r="J3" s="157">
        <v>50</v>
      </c>
      <c r="K3" s="59">
        <f>((KONTROL!C5*J3*0.15)/12)/100</f>
        <v>191.88000000000002</v>
      </c>
      <c r="L3" s="59">
        <f>((KONTROL!C5*J3*0.15)/12)/100</f>
        <v>191.88000000000002</v>
      </c>
      <c r="M3" s="59">
        <f>((KONTROL!C5*J3*0.15)/12)/100</f>
        <v>191.88000000000002</v>
      </c>
      <c r="N3" s="59">
        <f>((KONTROL!C5*J3*0.15)/12)/100</f>
        <v>191.88000000000002</v>
      </c>
      <c r="O3" s="61">
        <v>191.88</v>
      </c>
      <c r="P3" s="61">
        <v>191.88</v>
      </c>
      <c r="Q3" s="61"/>
      <c r="R3" s="60"/>
      <c r="S3" s="61"/>
      <c r="T3" s="60"/>
      <c r="U3" s="62">
        <f t="shared" ref="U3:U8" si="0">SUM(K3:T3)</f>
        <v>1151.2800000000002</v>
      </c>
    </row>
    <row r="4" spans="1:21" x14ac:dyDescent="0.2">
      <c r="A4" s="146">
        <v>2</v>
      </c>
      <c r="B4" s="208" t="s">
        <v>290</v>
      </c>
      <c r="C4" s="145" t="s">
        <v>285</v>
      </c>
      <c r="D4" s="144"/>
      <c r="E4" s="214" t="s">
        <v>280</v>
      </c>
      <c r="F4" s="211">
        <v>28481071876</v>
      </c>
      <c r="G4" s="146">
        <f>'EK DERS ÇİZELGESİ'!D5</f>
        <v>30</v>
      </c>
      <c r="H4" s="174"/>
      <c r="I4" s="146"/>
      <c r="J4" s="157">
        <v>50</v>
      </c>
      <c r="K4" s="59">
        <f>((KONTROL!C5*J4*0.15)/12)/100</f>
        <v>191.88000000000002</v>
      </c>
      <c r="L4" s="59">
        <f>((KONTROL!C5*J3*0.15)/12)/100</f>
        <v>191.88000000000002</v>
      </c>
      <c r="M4" s="59">
        <f>((KONTROL!C5*J3*0.15)/12)/100</f>
        <v>191.88000000000002</v>
      </c>
      <c r="N4" s="59">
        <f>((KONTROL!C5*J3*0.15)/12)/100</f>
        <v>191.88000000000002</v>
      </c>
      <c r="O4" s="61">
        <v>191.88</v>
      </c>
      <c r="P4" s="61">
        <v>191.88</v>
      </c>
      <c r="Q4" s="61"/>
      <c r="R4" s="60"/>
      <c r="S4" s="61"/>
      <c r="T4" s="60"/>
      <c r="U4" s="62">
        <f t="shared" si="0"/>
        <v>1151.2800000000002</v>
      </c>
    </row>
    <row r="5" spans="1:21" x14ac:dyDescent="0.2">
      <c r="A5" s="146">
        <v>3</v>
      </c>
      <c r="B5" s="209" t="s">
        <v>308</v>
      </c>
      <c r="C5" s="145" t="s">
        <v>288</v>
      </c>
      <c r="D5" s="144"/>
      <c r="E5" s="214" t="s">
        <v>283</v>
      </c>
      <c r="F5" s="212">
        <v>59575035290</v>
      </c>
      <c r="G5" s="146">
        <f>'EK DERS ÇİZELGESİ'!D6</f>
        <v>6</v>
      </c>
      <c r="H5" s="174"/>
      <c r="I5" s="146"/>
      <c r="J5" s="157">
        <v>50</v>
      </c>
      <c r="K5" s="59">
        <f>((KONTROL!C5*J5*0.15)/12)/100</f>
        <v>191.88000000000002</v>
      </c>
      <c r="L5" s="59">
        <f>((KONTROL!C5*J3*0.15)/12)/100</f>
        <v>191.88000000000002</v>
      </c>
      <c r="M5" s="59">
        <f>((KONTROL!C5*J3*0.15)/12)/100</f>
        <v>191.88000000000002</v>
      </c>
      <c r="N5" s="59">
        <f>((KONTROL!C5*J3*0.15)/12)/100</f>
        <v>191.88000000000002</v>
      </c>
      <c r="O5" s="61">
        <v>191.88</v>
      </c>
      <c r="P5" s="61">
        <v>191.88</v>
      </c>
      <c r="Q5" s="61"/>
      <c r="R5" s="60"/>
      <c r="S5" s="61"/>
      <c r="T5" s="60"/>
      <c r="U5" s="62">
        <f t="shared" si="0"/>
        <v>1151.2800000000002</v>
      </c>
    </row>
    <row r="6" spans="1:21" x14ac:dyDescent="0.2">
      <c r="A6" s="146">
        <v>4</v>
      </c>
      <c r="B6" s="209" t="s">
        <v>303</v>
      </c>
      <c r="C6" s="145" t="s">
        <v>304</v>
      </c>
      <c r="D6" s="144"/>
      <c r="E6" s="214" t="s">
        <v>309</v>
      </c>
      <c r="F6" s="213">
        <v>21740296652</v>
      </c>
      <c r="G6" s="146">
        <f>'EK DERS ÇİZELGESİ'!D7</f>
        <v>24</v>
      </c>
      <c r="H6" s="174"/>
      <c r="I6" s="146"/>
      <c r="J6" s="157">
        <v>50</v>
      </c>
      <c r="K6" s="59">
        <f>((KONTROL!C5*J6*0.15)/12)/100</f>
        <v>191.88000000000002</v>
      </c>
      <c r="L6" s="59">
        <f>((KONTROL!C5*J3*0.15)/12)/100</f>
        <v>191.88000000000002</v>
      </c>
      <c r="M6" s="59">
        <f>((KONTROL!C5*J3*0.15)/12)/100</f>
        <v>191.88000000000002</v>
      </c>
      <c r="N6" s="59">
        <f>((KONTROL!C5*J3*0.15)/12)/100</f>
        <v>191.88000000000002</v>
      </c>
      <c r="O6" s="61">
        <v>191.88</v>
      </c>
      <c r="P6" s="61">
        <v>191.88</v>
      </c>
      <c r="Q6" s="61"/>
      <c r="R6" s="60"/>
      <c r="S6" s="61"/>
      <c r="T6" s="60"/>
      <c r="U6" s="62">
        <f t="shared" si="0"/>
        <v>1151.2800000000002</v>
      </c>
    </row>
    <row r="7" spans="1:21" x14ac:dyDescent="0.2">
      <c r="A7" s="146">
        <v>5</v>
      </c>
      <c r="B7" s="209" t="s">
        <v>305</v>
      </c>
      <c r="C7" s="155" t="s">
        <v>306</v>
      </c>
      <c r="D7" s="147"/>
      <c r="E7" s="214" t="s">
        <v>307</v>
      </c>
      <c r="F7" s="213">
        <v>10367675476</v>
      </c>
      <c r="G7" s="146">
        <f>'EK DERS ÇİZELGESİ'!D8</f>
        <v>0</v>
      </c>
      <c r="H7" s="174"/>
      <c r="I7" s="154"/>
      <c r="J7" s="157">
        <v>50</v>
      </c>
      <c r="K7" s="59">
        <f>((KONTROL!C5*J7*0.15)/12)/100</f>
        <v>191.88000000000002</v>
      </c>
      <c r="L7" s="59">
        <f>((KONTROL!C5*J3*0.15)/12)/100</f>
        <v>191.88000000000002</v>
      </c>
      <c r="M7" s="59">
        <f>((KONTROL!C5*J3*0.15)/12)/100</f>
        <v>191.88000000000002</v>
      </c>
      <c r="N7" s="59">
        <f>((KONTROL!C5*J3*0.15)/12)/100</f>
        <v>191.88000000000002</v>
      </c>
      <c r="O7" s="61">
        <v>191.88</v>
      </c>
      <c r="P7" s="61">
        <v>191.88</v>
      </c>
      <c r="Q7" s="61"/>
      <c r="R7" s="60"/>
      <c r="S7" s="61"/>
      <c r="T7" s="60"/>
      <c r="U7" s="62">
        <f t="shared" si="0"/>
        <v>1151.2800000000002</v>
      </c>
    </row>
    <row r="8" spans="1:21" x14ac:dyDescent="0.2">
      <c r="A8" s="146">
        <v>6</v>
      </c>
      <c r="B8" s="209" t="s">
        <v>291</v>
      </c>
      <c r="C8" s="145" t="s">
        <v>286</v>
      </c>
      <c r="D8" s="144"/>
      <c r="E8" s="214" t="s">
        <v>281</v>
      </c>
      <c r="F8" s="213">
        <v>16598467972</v>
      </c>
      <c r="G8" s="146">
        <f>'EK DERS ÇİZELGESİ'!D9</f>
        <v>25</v>
      </c>
      <c r="H8" s="174"/>
      <c r="I8" s="146"/>
      <c r="J8" s="157">
        <v>50</v>
      </c>
      <c r="K8" s="59">
        <f>((KONTROL!C5*J8*0.15)/12)/100</f>
        <v>191.88000000000002</v>
      </c>
      <c r="L8" s="59">
        <f>((KONTROL!C5*J3*0.15)/12)/100</f>
        <v>191.88000000000002</v>
      </c>
      <c r="M8" s="59">
        <f>((KONTROL!C5*J3*0.15)/12)/100</f>
        <v>191.88000000000002</v>
      </c>
      <c r="N8" s="59">
        <f>((KONTROL!C5*J3*0.15)/12)/100</f>
        <v>191.88000000000002</v>
      </c>
      <c r="O8" s="61">
        <v>191.88</v>
      </c>
      <c r="P8" s="61">
        <v>191.88</v>
      </c>
      <c r="Q8" s="61"/>
      <c r="R8" s="60"/>
      <c r="S8" s="61"/>
      <c r="T8" s="60"/>
      <c r="U8" s="62">
        <f t="shared" si="0"/>
        <v>1151.2800000000002</v>
      </c>
    </row>
    <row r="9" spans="1:21" s="85" customFormat="1" x14ac:dyDescent="0.2">
      <c r="A9" s="146">
        <v>7</v>
      </c>
      <c r="B9" s="209" t="s">
        <v>292</v>
      </c>
      <c r="C9" s="145" t="s">
        <v>287</v>
      </c>
      <c r="D9" s="144"/>
      <c r="E9" s="214" t="s">
        <v>282</v>
      </c>
      <c r="F9" s="213">
        <v>33796894560</v>
      </c>
      <c r="G9" s="146">
        <f>'EK DERS ÇİZELGESİ'!D10</f>
        <v>25</v>
      </c>
      <c r="H9" s="174"/>
      <c r="I9" s="146"/>
      <c r="J9" s="157">
        <v>50</v>
      </c>
      <c r="K9" s="59">
        <f>((KONTROL!C5*J9*0.15)/12)/100</f>
        <v>191.88000000000002</v>
      </c>
      <c r="L9" s="59">
        <f>((KONTROL!C5*J3*0.15)/12)/100</f>
        <v>191.88000000000002</v>
      </c>
      <c r="M9" s="59">
        <f>((KONTROL!C5*J3*0.15)/12)/100</f>
        <v>191.88000000000002</v>
      </c>
      <c r="N9" s="59">
        <f>((KONTROL!C5*J3*0.15)/12)/100</f>
        <v>191.88000000000002</v>
      </c>
      <c r="O9" s="61">
        <v>191.88</v>
      </c>
      <c r="P9" s="61">
        <v>191.88</v>
      </c>
      <c r="Q9" s="61"/>
      <c r="R9" s="60"/>
      <c r="S9" s="61"/>
      <c r="T9" s="60"/>
      <c r="U9" s="62">
        <f t="shared" ref="U9" si="1">SUM(K9:T9)</f>
        <v>1151.2800000000002</v>
      </c>
    </row>
    <row r="10" spans="1:21" x14ac:dyDescent="0.2">
      <c r="A10" s="146">
        <v>9</v>
      </c>
      <c r="B10" s="209" t="s">
        <v>310</v>
      </c>
      <c r="C10" s="145" t="s">
        <v>311</v>
      </c>
      <c r="D10" s="144"/>
      <c r="E10" s="214" t="s">
        <v>312</v>
      </c>
      <c r="F10" s="213">
        <v>36523803606</v>
      </c>
      <c r="G10" s="146">
        <f>'EK DERS ÇİZELGESİ'!D11</f>
        <v>20</v>
      </c>
      <c r="H10" s="174"/>
      <c r="I10" s="146"/>
      <c r="J10" s="157">
        <v>50</v>
      </c>
      <c r="K10" s="59">
        <f>((KONTROL!C5*J10*0.15)/12)/100</f>
        <v>191.88000000000002</v>
      </c>
      <c r="L10" s="59">
        <f>((KONTROL!C5*J3*0.15)/12)/100</f>
        <v>191.88000000000002</v>
      </c>
      <c r="M10" s="59">
        <f>((KONTROL!C5*J3*0.15)/12)/100</f>
        <v>191.88000000000002</v>
      </c>
      <c r="N10" s="59">
        <f>((KONTROL!C5*J3*0.15)/12)/100</f>
        <v>191.88000000000002</v>
      </c>
      <c r="O10" s="61">
        <v>191.88</v>
      </c>
      <c r="P10" s="61">
        <v>191.88</v>
      </c>
      <c r="Q10" s="61"/>
      <c r="R10" s="60"/>
      <c r="S10" s="61"/>
      <c r="T10" s="60"/>
      <c r="U10" s="62">
        <f>SUM(K10:T10)</f>
        <v>1151.2800000000002</v>
      </c>
    </row>
    <row r="11" spans="1:21" x14ac:dyDescent="0.2">
      <c r="A11" s="146">
        <v>10</v>
      </c>
      <c r="B11" s="147"/>
      <c r="C11" s="161"/>
      <c r="D11" s="163"/>
      <c r="E11" s="146"/>
      <c r="F11" s="164"/>
      <c r="G11" s="146"/>
      <c r="H11" s="174"/>
      <c r="I11" s="146"/>
      <c r="J11" s="157"/>
      <c r="K11" s="86"/>
      <c r="L11" s="88"/>
      <c r="M11" s="87"/>
      <c r="N11" s="89"/>
      <c r="O11" s="61"/>
      <c r="P11" s="89"/>
      <c r="Q11" s="61"/>
      <c r="R11" s="60"/>
      <c r="S11" s="61"/>
      <c r="T11" s="60"/>
      <c r="U11" s="62">
        <f>SUM(K11:T11)</f>
        <v>0</v>
      </c>
    </row>
    <row r="12" spans="1:21" x14ac:dyDescent="0.2">
      <c r="A12" s="146">
        <v>11</v>
      </c>
      <c r="B12" s="144"/>
      <c r="C12" s="145"/>
      <c r="D12" s="144"/>
      <c r="E12" s="146"/>
      <c r="F12" s="159"/>
      <c r="G12" s="146"/>
      <c r="H12" s="174"/>
      <c r="I12" s="146"/>
      <c r="J12" s="157"/>
      <c r="K12" s="86"/>
      <c r="L12" s="88"/>
      <c r="M12" s="87"/>
      <c r="N12" s="89"/>
      <c r="O12" s="61"/>
      <c r="P12" s="89"/>
      <c r="Q12" s="61"/>
      <c r="R12" s="60"/>
      <c r="S12" s="61"/>
      <c r="T12" s="60"/>
      <c r="U12" s="62">
        <f t="shared" ref="U12:U66" si="2">SUM(K12:T12)</f>
        <v>0</v>
      </c>
    </row>
    <row r="13" spans="1:21" x14ac:dyDescent="0.2">
      <c r="A13" s="146">
        <v>12</v>
      </c>
      <c r="B13" s="144"/>
      <c r="C13" s="145"/>
      <c r="D13" s="144"/>
      <c r="E13" s="146"/>
      <c r="F13" s="159"/>
      <c r="G13" s="160"/>
      <c r="H13" s="175"/>
      <c r="I13" s="160"/>
      <c r="J13" s="157"/>
      <c r="K13" s="86"/>
      <c r="L13" s="88"/>
      <c r="M13" s="87"/>
      <c r="N13" s="89"/>
      <c r="O13" s="61"/>
      <c r="P13" s="89"/>
      <c r="Q13" s="61"/>
      <c r="R13" s="60"/>
      <c r="S13" s="61"/>
      <c r="T13" s="60"/>
      <c r="U13" s="62">
        <f t="shared" si="2"/>
        <v>0</v>
      </c>
    </row>
    <row r="14" spans="1:21" x14ac:dyDescent="0.2">
      <c r="A14" s="146">
        <v>13</v>
      </c>
      <c r="B14" s="144"/>
      <c r="C14" s="145"/>
      <c r="D14" s="144"/>
      <c r="E14" s="146"/>
      <c r="F14" s="159"/>
      <c r="G14" s="146"/>
      <c r="H14" s="174"/>
      <c r="I14" s="146"/>
      <c r="J14" s="157"/>
      <c r="K14" s="86"/>
      <c r="L14" s="88"/>
      <c r="M14" s="87"/>
      <c r="N14" s="89"/>
      <c r="O14" s="61"/>
      <c r="P14" s="89"/>
      <c r="Q14" s="61"/>
      <c r="R14" s="60"/>
      <c r="S14" s="61"/>
      <c r="T14" s="60"/>
      <c r="U14" s="62">
        <f t="shared" si="2"/>
        <v>0</v>
      </c>
    </row>
    <row r="15" spans="1:21" x14ac:dyDescent="0.2">
      <c r="A15" s="146">
        <v>14</v>
      </c>
      <c r="B15" s="147"/>
      <c r="C15" s="161"/>
      <c r="D15" s="163"/>
      <c r="E15" s="146"/>
      <c r="F15" s="159"/>
      <c r="G15" s="146"/>
      <c r="H15" s="174"/>
      <c r="I15" s="146"/>
      <c r="J15" s="157"/>
      <c r="K15" s="86"/>
      <c r="L15" s="88"/>
      <c r="M15" s="87"/>
      <c r="N15" s="89"/>
      <c r="O15" s="61"/>
      <c r="P15" s="89"/>
      <c r="Q15" s="61"/>
      <c r="R15" s="60"/>
      <c r="S15" s="61"/>
      <c r="T15" s="60"/>
      <c r="U15" s="62">
        <f t="shared" si="2"/>
        <v>0</v>
      </c>
    </row>
    <row r="16" spans="1:21" x14ac:dyDescent="0.2">
      <c r="A16" s="146">
        <v>15</v>
      </c>
      <c r="B16" s="144"/>
      <c r="C16" s="145"/>
      <c r="D16" s="144"/>
      <c r="E16" s="146"/>
      <c r="F16" s="159"/>
      <c r="G16" s="146"/>
      <c r="H16" s="174"/>
      <c r="I16" s="146"/>
      <c r="J16" s="157"/>
      <c r="K16" s="86"/>
      <c r="L16" s="88"/>
      <c r="M16" s="87"/>
      <c r="N16" s="89"/>
      <c r="O16" s="61"/>
      <c r="P16" s="89"/>
      <c r="Q16" s="61"/>
      <c r="R16" s="60"/>
      <c r="S16" s="61"/>
      <c r="T16" s="60"/>
      <c r="U16" s="62">
        <f t="shared" si="2"/>
        <v>0</v>
      </c>
    </row>
    <row r="17" spans="1:21" x14ac:dyDescent="0.2">
      <c r="A17" s="146">
        <v>16</v>
      </c>
      <c r="B17" s="144"/>
      <c r="C17" s="145"/>
      <c r="D17" s="144"/>
      <c r="E17" s="146"/>
      <c r="F17" s="159"/>
      <c r="G17" s="146"/>
      <c r="H17" s="174"/>
      <c r="I17" s="146"/>
      <c r="J17" s="157"/>
      <c r="K17" s="86"/>
      <c r="L17" s="88"/>
      <c r="M17" s="87"/>
      <c r="N17" s="89"/>
      <c r="O17" s="61"/>
      <c r="P17" s="89"/>
      <c r="Q17" s="61"/>
      <c r="R17" s="60"/>
      <c r="S17" s="61"/>
      <c r="T17" s="60"/>
      <c r="U17" s="62">
        <f t="shared" si="2"/>
        <v>0</v>
      </c>
    </row>
    <row r="18" spans="1:21" x14ac:dyDescent="0.2">
      <c r="A18" s="146">
        <v>17</v>
      </c>
      <c r="B18" s="144"/>
      <c r="C18" s="145"/>
      <c r="D18" s="144"/>
      <c r="E18" s="146"/>
      <c r="F18" s="159"/>
      <c r="G18" s="146"/>
      <c r="H18" s="174"/>
      <c r="I18" s="146"/>
      <c r="J18" s="157"/>
      <c r="K18" s="86"/>
      <c r="L18" s="88"/>
      <c r="M18" s="87"/>
      <c r="N18" s="89"/>
      <c r="O18" s="61"/>
      <c r="P18" s="89"/>
      <c r="Q18" s="61"/>
      <c r="R18" s="60"/>
      <c r="S18" s="61"/>
      <c r="T18" s="60"/>
      <c r="U18" s="62">
        <f t="shared" si="2"/>
        <v>0</v>
      </c>
    </row>
    <row r="19" spans="1:21" x14ac:dyDescent="0.2">
      <c r="A19" s="146">
        <v>18</v>
      </c>
      <c r="B19" s="144"/>
      <c r="C19" s="145"/>
      <c r="D19" s="144"/>
      <c r="E19" s="146"/>
      <c r="F19" s="159"/>
      <c r="G19" s="146"/>
      <c r="H19" s="174"/>
      <c r="I19" s="146"/>
      <c r="J19" s="157"/>
      <c r="K19" s="86"/>
      <c r="L19" s="88"/>
      <c r="M19" s="87"/>
      <c r="N19" s="89"/>
      <c r="O19" s="61"/>
      <c r="P19" s="89"/>
      <c r="Q19" s="61"/>
      <c r="R19" s="60"/>
      <c r="S19" s="61"/>
      <c r="T19" s="60"/>
      <c r="U19" s="62">
        <f t="shared" si="2"/>
        <v>0</v>
      </c>
    </row>
    <row r="20" spans="1:21" x14ac:dyDescent="0.2">
      <c r="A20" s="146">
        <v>19</v>
      </c>
      <c r="B20" s="144"/>
      <c r="C20" s="145"/>
      <c r="D20" s="144"/>
      <c r="E20" s="146"/>
      <c r="F20" s="164"/>
      <c r="G20" s="160"/>
      <c r="H20" s="175"/>
      <c r="I20" s="160"/>
      <c r="J20" s="157"/>
      <c r="K20" s="86"/>
      <c r="L20" s="88"/>
      <c r="M20" s="87"/>
      <c r="N20" s="89"/>
      <c r="O20" s="61"/>
      <c r="P20" s="89"/>
      <c r="Q20" s="61"/>
      <c r="R20" s="60"/>
      <c r="S20" s="61"/>
      <c r="T20" s="60"/>
      <c r="U20" s="62">
        <f t="shared" si="2"/>
        <v>0</v>
      </c>
    </row>
    <row r="21" spans="1:21" x14ac:dyDescent="0.2">
      <c r="A21" s="146">
        <v>20</v>
      </c>
      <c r="B21" s="144"/>
      <c r="C21" s="145"/>
      <c r="D21" s="144"/>
      <c r="E21" s="146"/>
      <c r="F21" s="164"/>
      <c r="G21" s="160"/>
      <c r="H21" s="175"/>
      <c r="I21" s="160"/>
      <c r="J21" s="157"/>
      <c r="K21" s="86"/>
      <c r="L21" s="88"/>
      <c r="M21" s="87"/>
      <c r="N21" s="89"/>
      <c r="O21" s="61"/>
      <c r="P21" s="89"/>
      <c r="Q21" s="61"/>
      <c r="R21" s="60"/>
      <c r="S21" s="61"/>
      <c r="T21" s="60"/>
      <c r="U21" s="62">
        <f t="shared" si="2"/>
        <v>0</v>
      </c>
    </row>
    <row r="22" spans="1:21" x14ac:dyDescent="0.2">
      <c r="A22" s="146">
        <v>21</v>
      </c>
      <c r="B22" s="144"/>
      <c r="C22" s="145"/>
      <c r="D22" s="144"/>
      <c r="E22" s="146"/>
      <c r="F22" s="159"/>
      <c r="G22" s="146"/>
      <c r="H22" s="174"/>
      <c r="I22" s="146"/>
      <c r="J22" s="157"/>
      <c r="K22" s="86"/>
      <c r="L22" s="88"/>
      <c r="M22" s="87"/>
      <c r="N22" s="89"/>
      <c r="O22" s="61"/>
      <c r="P22" s="89"/>
      <c r="Q22" s="61"/>
      <c r="R22" s="60"/>
      <c r="S22" s="61"/>
      <c r="T22" s="60"/>
      <c r="U22" s="62">
        <f t="shared" si="2"/>
        <v>0</v>
      </c>
    </row>
    <row r="23" spans="1:21" x14ac:dyDescent="0.2">
      <c r="A23" s="146">
        <v>22</v>
      </c>
      <c r="B23" s="144"/>
      <c r="C23" s="145"/>
      <c r="D23" s="144"/>
      <c r="E23" s="146"/>
      <c r="F23" s="159"/>
      <c r="G23" s="146"/>
      <c r="H23" s="174"/>
      <c r="I23" s="146"/>
      <c r="J23" s="157"/>
      <c r="K23" s="86"/>
      <c r="L23" s="88"/>
      <c r="M23" s="87"/>
      <c r="N23" s="89"/>
      <c r="O23" s="61"/>
      <c r="P23" s="89"/>
      <c r="Q23" s="61"/>
      <c r="R23" s="60"/>
      <c r="S23" s="61"/>
      <c r="T23" s="60"/>
      <c r="U23" s="62">
        <f t="shared" si="2"/>
        <v>0</v>
      </c>
    </row>
    <row r="24" spans="1:21" x14ac:dyDescent="0.2">
      <c r="A24" s="146">
        <v>23</v>
      </c>
      <c r="B24" s="147"/>
      <c r="C24" s="155"/>
      <c r="D24" s="147"/>
      <c r="E24" s="146"/>
      <c r="F24" s="159"/>
      <c r="G24" s="146"/>
      <c r="H24" s="174"/>
      <c r="I24" s="146"/>
      <c r="J24" s="157"/>
      <c r="K24" s="86"/>
      <c r="L24" s="88"/>
      <c r="M24" s="87"/>
      <c r="N24" s="89"/>
      <c r="O24" s="61"/>
      <c r="P24" s="89"/>
      <c r="Q24" s="61"/>
      <c r="R24" s="60"/>
      <c r="S24" s="61"/>
      <c r="T24" s="60"/>
      <c r="U24" s="62">
        <f t="shared" si="2"/>
        <v>0</v>
      </c>
    </row>
    <row r="25" spans="1:21" x14ac:dyDescent="0.2">
      <c r="A25" s="146">
        <v>24</v>
      </c>
      <c r="B25" s="144"/>
      <c r="C25" s="145"/>
      <c r="D25" s="144"/>
      <c r="E25" s="146"/>
      <c r="F25" s="159"/>
      <c r="G25" s="146"/>
      <c r="H25" s="174"/>
      <c r="I25" s="146"/>
      <c r="J25" s="157"/>
      <c r="K25" s="86"/>
      <c r="L25" s="88"/>
      <c r="M25" s="87"/>
      <c r="N25" s="89"/>
      <c r="O25" s="61"/>
      <c r="P25" s="89"/>
      <c r="Q25" s="61"/>
      <c r="R25" s="60"/>
      <c r="S25" s="61"/>
      <c r="T25" s="60"/>
      <c r="U25" s="62">
        <f t="shared" si="2"/>
        <v>0</v>
      </c>
    </row>
    <row r="26" spans="1:21" x14ac:dyDescent="0.2">
      <c r="A26" s="146">
        <v>25</v>
      </c>
      <c r="B26" s="144"/>
      <c r="C26" s="145"/>
      <c r="D26" s="144"/>
      <c r="E26" s="146"/>
      <c r="F26" s="159"/>
      <c r="G26" s="146"/>
      <c r="H26" s="174"/>
      <c r="I26" s="146"/>
      <c r="J26" s="157"/>
      <c r="K26" s="86"/>
      <c r="L26" s="88"/>
      <c r="M26" s="87"/>
      <c r="N26" s="89"/>
      <c r="O26" s="61"/>
      <c r="P26" s="89"/>
      <c r="Q26" s="61"/>
      <c r="R26" s="60"/>
      <c r="S26" s="61"/>
      <c r="T26" s="60"/>
      <c r="U26" s="62">
        <f t="shared" si="2"/>
        <v>0</v>
      </c>
    </row>
    <row r="27" spans="1:21" x14ac:dyDescent="0.2">
      <c r="A27" s="146">
        <v>26</v>
      </c>
      <c r="B27" s="147"/>
      <c r="C27" s="161"/>
      <c r="D27" s="147"/>
      <c r="E27" s="146"/>
      <c r="F27" s="159"/>
      <c r="G27" s="146"/>
      <c r="H27" s="174"/>
      <c r="I27" s="146"/>
      <c r="J27" s="157"/>
      <c r="K27" s="86"/>
      <c r="L27" s="88"/>
      <c r="M27" s="87"/>
      <c r="N27" s="89"/>
      <c r="O27" s="61"/>
      <c r="P27" s="89"/>
      <c r="Q27" s="61"/>
      <c r="R27" s="60"/>
      <c r="S27" s="61"/>
      <c r="T27" s="60"/>
      <c r="U27" s="62">
        <f t="shared" si="2"/>
        <v>0</v>
      </c>
    </row>
    <row r="28" spans="1:21" x14ac:dyDescent="0.2">
      <c r="A28" s="146">
        <v>27</v>
      </c>
      <c r="B28" s="144"/>
      <c r="C28" s="145"/>
      <c r="D28" s="144"/>
      <c r="E28" s="146"/>
      <c r="F28" s="159"/>
      <c r="G28" s="146"/>
      <c r="H28" s="174"/>
      <c r="I28" s="146"/>
      <c r="J28" s="157"/>
      <c r="K28" s="86"/>
      <c r="L28" s="88"/>
      <c r="M28" s="87"/>
      <c r="N28" s="89"/>
      <c r="O28" s="61"/>
      <c r="P28" s="89"/>
      <c r="Q28" s="61"/>
      <c r="R28" s="60"/>
      <c r="S28" s="61"/>
      <c r="T28" s="60"/>
      <c r="U28" s="62">
        <f t="shared" si="2"/>
        <v>0</v>
      </c>
    </row>
    <row r="29" spans="1:21" x14ac:dyDescent="0.2">
      <c r="A29" s="146">
        <v>28</v>
      </c>
      <c r="B29" s="144"/>
      <c r="C29" s="145"/>
      <c r="D29" s="144"/>
      <c r="E29" s="146"/>
      <c r="F29" s="159"/>
      <c r="G29" s="146"/>
      <c r="H29" s="174"/>
      <c r="I29" s="146"/>
      <c r="J29" s="157"/>
      <c r="K29" s="86"/>
      <c r="L29" s="88"/>
      <c r="M29" s="87"/>
      <c r="N29" s="89"/>
      <c r="O29" s="61"/>
      <c r="P29" s="89"/>
      <c r="Q29" s="61"/>
      <c r="R29" s="60"/>
      <c r="S29" s="61"/>
      <c r="T29" s="60"/>
      <c r="U29" s="62">
        <f t="shared" si="2"/>
        <v>0</v>
      </c>
    </row>
    <row r="30" spans="1:21" x14ac:dyDescent="0.2">
      <c r="A30" s="146">
        <v>29</v>
      </c>
      <c r="B30" s="147"/>
      <c r="C30" s="155"/>
      <c r="D30" s="147"/>
      <c r="E30" s="146"/>
      <c r="F30" s="159"/>
      <c r="G30" s="146"/>
      <c r="H30" s="174"/>
      <c r="I30" s="146"/>
      <c r="J30" s="157"/>
      <c r="K30" s="86"/>
      <c r="L30" s="88"/>
      <c r="M30" s="87"/>
      <c r="N30" s="89"/>
      <c r="O30" s="61"/>
      <c r="P30" s="89"/>
      <c r="Q30" s="61"/>
      <c r="R30" s="60"/>
      <c r="S30" s="61"/>
      <c r="T30" s="60"/>
      <c r="U30" s="62">
        <f t="shared" si="2"/>
        <v>0</v>
      </c>
    </row>
    <row r="31" spans="1:21" x14ac:dyDescent="0.2">
      <c r="A31" s="146">
        <v>30</v>
      </c>
      <c r="B31" s="144"/>
      <c r="C31" s="145"/>
      <c r="D31" s="144"/>
      <c r="E31" s="146"/>
      <c r="F31" s="159"/>
      <c r="G31" s="146"/>
      <c r="H31" s="174"/>
      <c r="I31" s="146"/>
      <c r="J31" s="157"/>
      <c r="K31" s="86"/>
      <c r="L31" s="88"/>
      <c r="M31" s="87"/>
      <c r="N31" s="89"/>
      <c r="O31" s="61"/>
      <c r="P31" s="89"/>
      <c r="Q31" s="61"/>
      <c r="R31" s="60"/>
      <c r="S31" s="61"/>
      <c r="T31" s="60"/>
      <c r="U31" s="62">
        <f t="shared" si="2"/>
        <v>0</v>
      </c>
    </row>
    <row r="32" spans="1:21" x14ac:dyDescent="0.2">
      <c r="A32" s="146">
        <v>31</v>
      </c>
      <c r="B32" s="144"/>
      <c r="C32" s="145"/>
      <c r="D32" s="144"/>
      <c r="E32" s="146"/>
      <c r="F32" s="156"/>
      <c r="G32" s="146"/>
      <c r="H32" s="174"/>
      <c r="I32" s="146"/>
      <c r="J32" s="157"/>
      <c r="K32" s="86"/>
      <c r="L32" s="88"/>
      <c r="M32" s="87"/>
      <c r="N32" s="89"/>
      <c r="O32" s="61"/>
      <c r="P32" s="89"/>
      <c r="Q32" s="61"/>
      <c r="R32" s="60"/>
      <c r="S32" s="61"/>
      <c r="T32" s="60"/>
      <c r="U32" s="62">
        <f t="shared" si="2"/>
        <v>0</v>
      </c>
    </row>
    <row r="33" spans="1:21" x14ac:dyDescent="0.2">
      <c r="A33" s="146">
        <v>32</v>
      </c>
      <c r="B33" s="144"/>
      <c r="C33" s="145"/>
      <c r="D33" s="144"/>
      <c r="E33" s="146"/>
      <c r="F33" s="159"/>
      <c r="G33" s="146"/>
      <c r="H33" s="174"/>
      <c r="I33" s="146"/>
      <c r="J33" s="157"/>
      <c r="K33" s="86"/>
      <c r="L33" s="88"/>
      <c r="M33" s="87"/>
      <c r="N33" s="89"/>
      <c r="O33" s="61"/>
      <c r="P33" s="89"/>
      <c r="Q33" s="61"/>
      <c r="R33" s="60"/>
      <c r="S33" s="61"/>
      <c r="T33" s="60"/>
      <c r="U33" s="62">
        <f t="shared" si="2"/>
        <v>0</v>
      </c>
    </row>
    <row r="34" spans="1:21" x14ac:dyDescent="0.2">
      <c r="A34" s="146">
        <v>33</v>
      </c>
      <c r="B34" s="144"/>
      <c r="C34" s="145"/>
      <c r="D34" s="144"/>
      <c r="E34" s="146"/>
      <c r="F34" s="159"/>
      <c r="G34" s="146"/>
      <c r="H34" s="174"/>
      <c r="I34" s="146"/>
      <c r="J34" s="157"/>
      <c r="K34" s="86"/>
      <c r="L34" s="88"/>
      <c r="M34" s="87"/>
      <c r="N34" s="89"/>
      <c r="O34" s="61"/>
      <c r="P34" s="89"/>
      <c r="Q34" s="61"/>
      <c r="R34" s="60"/>
      <c r="S34" s="61"/>
      <c r="T34" s="60"/>
      <c r="U34" s="62">
        <f t="shared" si="2"/>
        <v>0</v>
      </c>
    </row>
    <row r="35" spans="1:21" x14ac:dyDescent="0.2">
      <c r="A35" s="146">
        <v>34</v>
      </c>
      <c r="B35" s="144"/>
      <c r="C35" s="145"/>
      <c r="D35" s="144"/>
      <c r="E35" s="146"/>
      <c r="F35" s="159"/>
      <c r="G35" s="146"/>
      <c r="H35" s="174"/>
      <c r="I35" s="146"/>
      <c r="J35" s="157"/>
      <c r="K35" s="86"/>
      <c r="L35" s="88"/>
      <c r="M35" s="87"/>
      <c r="N35" s="89"/>
      <c r="O35" s="61"/>
      <c r="P35" s="89"/>
      <c r="Q35" s="61"/>
      <c r="R35" s="60"/>
      <c r="S35" s="61"/>
      <c r="T35" s="60"/>
      <c r="U35" s="62">
        <f t="shared" si="2"/>
        <v>0</v>
      </c>
    </row>
    <row r="36" spans="1:21" x14ac:dyDescent="0.2">
      <c r="A36" s="146">
        <v>35</v>
      </c>
      <c r="B36" s="144"/>
      <c r="C36" s="145"/>
      <c r="D36" s="144"/>
      <c r="E36" s="146"/>
      <c r="F36" s="159"/>
      <c r="G36" s="146"/>
      <c r="H36" s="174"/>
      <c r="I36" s="146"/>
      <c r="J36" s="157"/>
      <c r="K36" s="86"/>
      <c r="L36" s="88"/>
      <c r="M36" s="87"/>
      <c r="N36" s="89"/>
      <c r="O36" s="61"/>
      <c r="P36" s="89"/>
      <c r="Q36" s="61"/>
      <c r="R36" s="60"/>
      <c r="S36" s="61"/>
      <c r="T36" s="60"/>
      <c r="U36" s="62">
        <f t="shared" si="2"/>
        <v>0</v>
      </c>
    </row>
    <row r="37" spans="1:21" x14ac:dyDescent="0.2">
      <c r="A37" s="146">
        <v>36</v>
      </c>
      <c r="B37" s="144"/>
      <c r="C37" s="145"/>
      <c r="D37" s="144"/>
      <c r="E37" s="146"/>
      <c r="F37" s="159"/>
      <c r="G37" s="146"/>
      <c r="H37" s="174"/>
      <c r="I37" s="146"/>
      <c r="J37" s="157"/>
      <c r="K37" s="86"/>
      <c r="L37" s="88"/>
      <c r="M37" s="87"/>
      <c r="N37" s="89"/>
      <c r="O37" s="61"/>
      <c r="P37" s="89"/>
      <c r="Q37" s="61"/>
      <c r="R37" s="60"/>
      <c r="S37" s="61"/>
      <c r="T37" s="60"/>
      <c r="U37" s="62">
        <f t="shared" si="2"/>
        <v>0</v>
      </c>
    </row>
    <row r="38" spans="1:21" x14ac:dyDescent="0.2">
      <c r="A38" s="146">
        <v>37</v>
      </c>
      <c r="B38" s="144"/>
      <c r="C38" s="145"/>
      <c r="D38" s="144"/>
      <c r="E38" s="146"/>
      <c r="F38" s="162"/>
      <c r="G38" s="160"/>
      <c r="H38" s="175"/>
      <c r="I38" s="160"/>
      <c r="J38" s="157"/>
      <c r="K38" s="86"/>
      <c r="L38" s="88"/>
      <c r="M38" s="87"/>
      <c r="N38" s="89"/>
      <c r="O38" s="61"/>
      <c r="P38" s="89"/>
      <c r="Q38" s="61"/>
      <c r="R38" s="60"/>
      <c r="S38" s="61"/>
      <c r="T38" s="60"/>
      <c r="U38" s="62">
        <f t="shared" si="2"/>
        <v>0</v>
      </c>
    </row>
    <row r="39" spans="1:21" x14ac:dyDescent="0.2">
      <c r="A39" s="146">
        <v>38</v>
      </c>
      <c r="B39" s="144"/>
      <c r="C39" s="145"/>
      <c r="D39" s="144"/>
      <c r="E39" s="146"/>
      <c r="F39" s="159"/>
      <c r="G39" s="146"/>
      <c r="H39" s="174"/>
      <c r="I39" s="146"/>
      <c r="J39" s="157"/>
      <c r="K39" s="86"/>
      <c r="L39" s="88"/>
      <c r="M39" s="87"/>
      <c r="N39" s="89"/>
      <c r="O39" s="61"/>
      <c r="P39" s="89"/>
      <c r="Q39" s="61"/>
      <c r="R39" s="60"/>
      <c r="S39" s="61"/>
      <c r="T39" s="60"/>
      <c r="U39" s="62">
        <f t="shared" si="2"/>
        <v>0</v>
      </c>
    </row>
    <row r="40" spans="1:21" x14ac:dyDescent="0.2">
      <c r="A40" s="146">
        <v>39</v>
      </c>
      <c r="B40" s="144"/>
      <c r="C40" s="145"/>
      <c r="D40" s="144"/>
      <c r="E40" s="146"/>
      <c r="F40" s="159"/>
      <c r="G40" s="146"/>
      <c r="H40" s="174"/>
      <c r="I40" s="146"/>
      <c r="J40" s="157"/>
      <c r="K40" s="86"/>
      <c r="L40" s="88"/>
      <c r="M40" s="87"/>
      <c r="N40" s="89"/>
      <c r="O40" s="61"/>
      <c r="P40" s="89"/>
      <c r="Q40" s="61"/>
      <c r="R40" s="60"/>
      <c r="S40" s="61"/>
      <c r="T40" s="60"/>
      <c r="U40" s="62">
        <f t="shared" si="2"/>
        <v>0</v>
      </c>
    </row>
    <row r="41" spans="1:21" x14ac:dyDescent="0.2">
      <c r="A41" s="146">
        <v>40</v>
      </c>
      <c r="B41" s="147"/>
      <c r="C41" s="155"/>
      <c r="D41" s="147"/>
      <c r="E41" s="146"/>
      <c r="F41" s="159"/>
      <c r="G41" s="146"/>
      <c r="H41" s="174"/>
      <c r="I41" s="146"/>
      <c r="J41" s="157"/>
      <c r="K41" s="86"/>
      <c r="L41" s="88"/>
      <c r="M41" s="87"/>
      <c r="N41" s="89"/>
      <c r="O41" s="61"/>
      <c r="P41" s="89"/>
      <c r="Q41" s="61"/>
      <c r="R41" s="60"/>
      <c r="S41" s="61"/>
      <c r="T41" s="60"/>
      <c r="U41" s="62">
        <f t="shared" si="2"/>
        <v>0</v>
      </c>
    </row>
    <row r="42" spans="1:21" x14ac:dyDescent="0.2">
      <c r="A42" s="146">
        <v>41</v>
      </c>
      <c r="B42" s="147"/>
      <c r="C42" s="155"/>
      <c r="D42" s="147"/>
      <c r="E42" s="146"/>
      <c r="F42" s="159"/>
      <c r="G42" s="146"/>
      <c r="H42" s="174"/>
      <c r="I42" s="146"/>
      <c r="J42" s="157"/>
      <c r="K42" s="86"/>
      <c r="L42" s="88"/>
      <c r="M42" s="87"/>
      <c r="N42" s="89"/>
      <c r="O42" s="61"/>
      <c r="P42" s="89"/>
      <c r="Q42" s="61"/>
      <c r="R42" s="60"/>
      <c r="S42" s="61"/>
      <c r="T42" s="60"/>
      <c r="U42" s="62">
        <f t="shared" si="2"/>
        <v>0</v>
      </c>
    </row>
    <row r="43" spans="1:21" x14ac:dyDescent="0.2">
      <c r="A43" s="146">
        <v>42</v>
      </c>
      <c r="B43" s="144"/>
      <c r="C43" s="145"/>
      <c r="D43" s="144"/>
      <c r="E43" s="146"/>
      <c r="F43" s="159"/>
      <c r="G43" s="160"/>
      <c r="H43" s="175"/>
      <c r="I43" s="160"/>
      <c r="J43" s="157"/>
      <c r="K43" s="86"/>
      <c r="L43" s="88"/>
      <c r="M43" s="87"/>
      <c r="N43" s="89"/>
      <c r="O43" s="61"/>
      <c r="P43" s="89"/>
      <c r="Q43" s="61"/>
      <c r="R43" s="60"/>
      <c r="S43" s="61"/>
      <c r="T43" s="60"/>
      <c r="U43" s="62">
        <f t="shared" si="2"/>
        <v>0</v>
      </c>
    </row>
    <row r="44" spans="1:21" x14ac:dyDescent="0.2">
      <c r="A44" s="146">
        <v>43</v>
      </c>
      <c r="B44" s="144"/>
      <c r="C44" s="145"/>
      <c r="D44" s="144"/>
      <c r="E44" s="146"/>
      <c r="F44" s="159"/>
      <c r="G44" s="146"/>
      <c r="H44" s="174"/>
      <c r="I44" s="146"/>
      <c r="J44" s="157"/>
      <c r="K44" s="86"/>
      <c r="L44" s="88"/>
      <c r="M44" s="87"/>
      <c r="N44" s="89"/>
      <c r="O44" s="61"/>
      <c r="P44" s="89"/>
      <c r="Q44" s="61"/>
      <c r="R44" s="60"/>
      <c r="S44" s="61"/>
      <c r="T44" s="60"/>
      <c r="U44" s="62">
        <f t="shared" si="2"/>
        <v>0</v>
      </c>
    </row>
    <row r="45" spans="1:21" x14ac:dyDescent="0.2">
      <c r="A45" s="146">
        <v>44</v>
      </c>
      <c r="B45" s="144"/>
      <c r="C45" s="145"/>
      <c r="D45" s="144"/>
      <c r="E45" s="146"/>
      <c r="F45" s="159"/>
      <c r="G45" s="146"/>
      <c r="H45" s="174"/>
      <c r="I45" s="146"/>
      <c r="J45" s="157"/>
      <c r="K45" s="86"/>
      <c r="L45" s="88"/>
      <c r="M45" s="87"/>
      <c r="N45" s="89"/>
      <c r="O45" s="61"/>
      <c r="P45" s="89"/>
      <c r="Q45" s="61"/>
      <c r="R45" s="60"/>
      <c r="S45" s="61"/>
      <c r="T45" s="60"/>
      <c r="U45" s="62">
        <f t="shared" si="2"/>
        <v>0</v>
      </c>
    </row>
    <row r="46" spans="1:21" x14ac:dyDescent="0.2">
      <c r="A46" s="146">
        <v>45</v>
      </c>
      <c r="B46" s="144"/>
      <c r="C46" s="145"/>
      <c r="D46" s="144"/>
      <c r="E46" s="146"/>
      <c r="F46" s="159"/>
      <c r="G46" s="146"/>
      <c r="H46" s="174"/>
      <c r="I46" s="146"/>
      <c r="J46" s="157"/>
      <c r="K46" s="86"/>
      <c r="L46" s="88"/>
      <c r="M46" s="87"/>
      <c r="N46" s="89"/>
      <c r="O46" s="61"/>
      <c r="P46" s="89"/>
      <c r="Q46" s="61"/>
      <c r="R46" s="60"/>
      <c r="S46" s="61"/>
      <c r="T46" s="60"/>
      <c r="U46" s="62">
        <f t="shared" si="2"/>
        <v>0</v>
      </c>
    </row>
    <row r="47" spans="1:21" x14ac:dyDescent="0.2">
      <c r="A47" s="146">
        <v>46</v>
      </c>
      <c r="B47" s="147"/>
      <c r="C47" s="155"/>
      <c r="D47" s="147"/>
      <c r="E47" s="146"/>
      <c r="F47" s="159"/>
      <c r="G47" s="146"/>
      <c r="H47" s="174"/>
      <c r="I47" s="146"/>
      <c r="J47" s="157"/>
      <c r="K47" s="86"/>
      <c r="L47" s="88"/>
      <c r="M47" s="87"/>
      <c r="N47" s="89"/>
      <c r="O47" s="61"/>
      <c r="P47" s="89"/>
      <c r="Q47" s="61"/>
      <c r="R47" s="60"/>
      <c r="S47" s="61"/>
      <c r="T47" s="60"/>
      <c r="U47" s="62">
        <f t="shared" si="2"/>
        <v>0</v>
      </c>
    </row>
    <row r="48" spans="1:21" x14ac:dyDescent="0.2">
      <c r="A48" s="146">
        <v>47</v>
      </c>
      <c r="B48" s="144"/>
      <c r="C48" s="145"/>
      <c r="D48" s="144"/>
      <c r="E48" s="146"/>
      <c r="F48" s="159"/>
      <c r="G48" s="146"/>
      <c r="H48" s="174"/>
      <c r="I48" s="146"/>
      <c r="J48" s="157"/>
      <c r="K48" s="86"/>
      <c r="L48" s="88"/>
      <c r="M48" s="87"/>
      <c r="N48" s="89"/>
      <c r="O48" s="61"/>
      <c r="P48" s="89"/>
      <c r="Q48" s="61"/>
      <c r="R48" s="60"/>
      <c r="S48" s="61"/>
      <c r="T48" s="60"/>
      <c r="U48" s="62">
        <f t="shared" si="2"/>
        <v>0</v>
      </c>
    </row>
    <row r="49" spans="1:21" x14ac:dyDescent="0.2">
      <c r="A49" s="146">
        <v>48</v>
      </c>
      <c r="B49" s="144"/>
      <c r="C49" s="145"/>
      <c r="D49" s="144"/>
      <c r="E49" s="146"/>
      <c r="F49" s="159"/>
      <c r="G49" s="146"/>
      <c r="H49" s="174"/>
      <c r="I49" s="146"/>
      <c r="J49" s="157"/>
      <c r="K49" s="86"/>
      <c r="L49" s="88"/>
      <c r="M49" s="87"/>
      <c r="N49" s="89"/>
      <c r="O49" s="61"/>
      <c r="P49" s="89"/>
      <c r="Q49" s="61"/>
      <c r="R49" s="60"/>
      <c r="S49" s="61"/>
      <c r="T49" s="60"/>
      <c r="U49" s="62">
        <f t="shared" si="2"/>
        <v>0</v>
      </c>
    </row>
    <row r="50" spans="1:21" x14ac:dyDescent="0.2">
      <c r="A50" s="146"/>
      <c r="B50" s="144"/>
      <c r="C50" s="145"/>
      <c r="D50" s="144"/>
      <c r="E50" s="146"/>
      <c r="F50" s="159"/>
      <c r="G50" s="146"/>
      <c r="H50" s="174"/>
      <c r="I50" s="146"/>
      <c r="J50" s="157"/>
      <c r="K50" s="86"/>
      <c r="L50" s="88"/>
      <c r="M50" s="87"/>
      <c r="N50" s="89"/>
      <c r="O50" s="61"/>
      <c r="P50" s="89"/>
      <c r="Q50" s="61"/>
      <c r="R50" s="60"/>
      <c r="S50" s="61"/>
      <c r="T50" s="60"/>
      <c r="U50" s="62">
        <f t="shared" si="2"/>
        <v>0</v>
      </c>
    </row>
    <row r="51" spans="1:21" x14ac:dyDescent="0.2">
      <c r="A51" s="146"/>
      <c r="B51" s="144"/>
      <c r="C51" s="145"/>
      <c r="D51" s="144"/>
      <c r="E51" s="146"/>
      <c r="F51" s="159"/>
      <c r="G51" s="146"/>
      <c r="H51" s="174"/>
      <c r="I51" s="146"/>
      <c r="J51" s="157"/>
      <c r="K51" s="86"/>
      <c r="L51" s="88"/>
      <c r="M51" s="87"/>
      <c r="N51" s="89"/>
      <c r="O51" s="61"/>
      <c r="P51" s="89"/>
      <c r="Q51" s="61"/>
      <c r="R51" s="60"/>
      <c r="S51" s="61"/>
      <c r="T51" s="60"/>
      <c r="U51" s="62">
        <f t="shared" si="2"/>
        <v>0</v>
      </c>
    </row>
    <row r="52" spans="1:21" x14ac:dyDescent="0.2">
      <c r="A52" s="146"/>
      <c r="B52" s="144"/>
      <c r="C52" s="145"/>
      <c r="D52" s="144"/>
      <c r="E52" s="146"/>
      <c r="F52" s="159"/>
      <c r="G52" s="146"/>
      <c r="H52" s="174"/>
      <c r="I52" s="146"/>
      <c r="J52" s="157"/>
      <c r="K52" s="86"/>
      <c r="L52" s="88"/>
      <c r="M52" s="87"/>
      <c r="N52" s="89"/>
      <c r="O52" s="61"/>
      <c r="P52" s="89"/>
      <c r="Q52" s="61"/>
      <c r="R52" s="60"/>
      <c r="S52" s="61"/>
      <c r="T52" s="60"/>
      <c r="U52" s="62">
        <f t="shared" si="2"/>
        <v>0</v>
      </c>
    </row>
    <row r="53" spans="1:21" x14ac:dyDescent="0.2">
      <c r="A53" s="146"/>
      <c r="B53" s="144"/>
      <c r="C53" s="145"/>
      <c r="D53" s="144"/>
      <c r="E53" s="146"/>
      <c r="F53" s="159"/>
      <c r="G53" s="146"/>
      <c r="H53" s="174"/>
      <c r="I53" s="146"/>
      <c r="J53" s="157"/>
      <c r="K53" s="86"/>
      <c r="L53" s="88"/>
      <c r="M53" s="87"/>
      <c r="N53" s="89"/>
      <c r="O53" s="61"/>
      <c r="P53" s="89"/>
      <c r="Q53" s="61"/>
      <c r="R53" s="60"/>
      <c r="S53" s="61"/>
      <c r="T53" s="60"/>
      <c r="U53" s="62">
        <f t="shared" si="2"/>
        <v>0</v>
      </c>
    </row>
    <row r="54" spans="1:21" x14ac:dyDescent="0.2">
      <c r="A54" s="146"/>
      <c r="B54" s="144"/>
      <c r="C54" s="145"/>
      <c r="D54" s="144"/>
      <c r="E54" s="146"/>
      <c r="F54" s="159"/>
      <c r="G54" s="146"/>
      <c r="H54" s="174"/>
      <c r="I54" s="146"/>
      <c r="J54" s="157"/>
      <c r="K54" s="86"/>
      <c r="L54" s="88"/>
      <c r="M54" s="87"/>
      <c r="N54" s="89"/>
      <c r="O54" s="61"/>
      <c r="P54" s="89"/>
      <c r="Q54" s="61"/>
      <c r="R54" s="60"/>
      <c r="S54" s="61"/>
      <c r="T54" s="60"/>
      <c r="U54" s="62">
        <f t="shared" si="2"/>
        <v>0</v>
      </c>
    </row>
    <row r="55" spans="1:21" x14ac:dyDescent="0.2">
      <c r="A55" s="146"/>
      <c r="B55" s="144"/>
      <c r="C55" s="145"/>
      <c r="D55" s="144"/>
      <c r="E55" s="146"/>
      <c r="F55" s="159"/>
      <c r="G55" s="146"/>
      <c r="H55" s="174"/>
      <c r="I55" s="146"/>
      <c r="J55" s="157"/>
      <c r="K55" s="86"/>
      <c r="L55" s="88"/>
      <c r="M55" s="87"/>
      <c r="N55" s="89"/>
      <c r="O55" s="61"/>
      <c r="P55" s="89"/>
      <c r="Q55" s="61"/>
      <c r="R55" s="60"/>
      <c r="S55" s="61"/>
      <c r="T55" s="60"/>
      <c r="U55" s="62">
        <f t="shared" si="2"/>
        <v>0</v>
      </c>
    </row>
    <row r="56" spans="1:21" x14ac:dyDescent="0.2">
      <c r="A56" s="146"/>
      <c r="B56" s="144"/>
      <c r="C56" s="145"/>
      <c r="D56" s="144"/>
      <c r="E56" s="146"/>
      <c r="F56" s="159"/>
      <c r="G56" s="154"/>
      <c r="H56" s="174"/>
      <c r="I56" s="154"/>
      <c r="J56" s="157"/>
      <c r="K56" s="86"/>
      <c r="L56" s="88"/>
      <c r="M56" s="87"/>
      <c r="N56" s="89"/>
      <c r="O56" s="61"/>
      <c r="P56" s="89"/>
      <c r="Q56" s="61"/>
      <c r="R56" s="60"/>
      <c r="S56" s="61"/>
      <c r="T56" s="60"/>
      <c r="U56" s="62">
        <f t="shared" si="2"/>
        <v>0</v>
      </c>
    </row>
    <row r="57" spans="1:21" x14ac:dyDescent="0.2">
      <c r="A57" s="146"/>
      <c r="B57" s="144"/>
      <c r="C57" s="145"/>
      <c r="D57" s="144"/>
      <c r="E57" s="146"/>
      <c r="F57" s="156"/>
      <c r="G57" s="146"/>
      <c r="H57" s="174"/>
      <c r="I57" s="146"/>
      <c r="J57" s="157"/>
      <c r="K57" s="86"/>
      <c r="L57" s="88"/>
      <c r="M57" s="87"/>
      <c r="N57" s="89"/>
      <c r="O57" s="61"/>
      <c r="P57" s="89"/>
      <c r="Q57" s="61"/>
      <c r="R57" s="60"/>
      <c r="S57" s="61"/>
      <c r="T57" s="60"/>
      <c r="U57" s="62">
        <f t="shared" si="2"/>
        <v>0</v>
      </c>
    </row>
    <row r="58" spans="1:21" x14ac:dyDescent="0.2">
      <c r="A58" s="146"/>
      <c r="B58" s="144"/>
      <c r="C58" s="145"/>
      <c r="D58" s="144"/>
      <c r="E58" s="146"/>
      <c r="F58" s="159"/>
      <c r="G58" s="146"/>
      <c r="H58" s="174"/>
      <c r="I58" s="146"/>
      <c r="J58" s="157"/>
      <c r="K58" s="86"/>
      <c r="L58" s="88"/>
      <c r="M58" s="87"/>
      <c r="N58" s="89"/>
      <c r="O58" s="61"/>
      <c r="P58" s="89"/>
      <c r="Q58" s="61"/>
      <c r="R58" s="60"/>
      <c r="S58" s="61"/>
      <c r="T58" s="60"/>
      <c r="U58" s="62">
        <f t="shared" si="2"/>
        <v>0</v>
      </c>
    </row>
    <row r="59" spans="1:21" x14ac:dyDescent="0.2">
      <c r="A59" s="146"/>
      <c r="B59" s="144"/>
      <c r="C59" s="145"/>
      <c r="D59" s="144"/>
      <c r="E59" s="146"/>
      <c r="F59" s="159"/>
      <c r="G59" s="146"/>
      <c r="H59" s="174"/>
      <c r="I59" s="146"/>
      <c r="J59" s="157"/>
      <c r="K59" s="86"/>
      <c r="L59" s="88"/>
      <c r="M59" s="87"/>
      <c r="N59" s="89"/>
      <c r="O59" s="61"/>
      <c r="P59" s="89"/>
      <c r="Q59" s="61"/>
      <c r="R59" s="60"/>
      <c r="S59" s="61"/>
      <c r="T59" s="60"/>
      <c r="U59" s="62">
        <f t="shared" si="2"/>
        <v>0</v>
      </c>
    </row>
    <row r="60" spans="1:21" x14ac:dyDescent="0.2">
      <c r="A60" s="146"/>
      <c r="B60" s="144"/>
      <c r="C60" s="145"/>
      <c r="D60" s="144"/>
      <c r="E60" s="146"/>
      <c r="F60" s="159"/>
      <c r="G60" s="146"/>
      <c r="H60" s="174"/>
      <c r="I60" s="146"/>
      <c r="J60" s="157"/>
      <c r="K60" s="86"/>
      <c r="L60" s="88"/>
      <c r="M60" s="87"/>
      <c r="N60" s="89"/>
      <c r="O60" s="61"/>
      <c r="P60" s="89"/>
      <c r="Q60" s="61"/>
      <c r="R60" s="60"/>
      <c r="S60" s="61"/>
      <c r="T60" s="60"/>
      <c r="U60" s="62">
        <f t="shared" si="2"/>
        <v>0</v>
      </c>
    </row>
    <row r="61" spans="1:21" x14ac:dyDescent="0.2">
      <c r="A61" s="146"/>
      <c r="B61" s="144"/>
      <c r="C61" s="145"/>
      <c r="D61" s="144"/>
      <c r="E61" s="146"/>
      <c r="F61" s="159"/>
      <c r="G61" s="146"/>
      <c r="H61" s="174"/>
      <c r="I61" s="146"/>
      <c r="J61" s="157"/>
      <c r="K61" s="86"/>
      <c r="L61" s="88"/>
      <c r="M61" s="87"/>
      <c r="N61" s="89"/>
      <c r="O61" s="61"/>
      <c r="P61" s="89"/>
      <c r="Q61" s="61"/>
      <c r="R61" s="60"/>
      <c r="S61" s="61"/>
      <c r="T61" s="60"/>
      <c r="U61" s="62">
        <f t="shared" si="2"/>
        <v>0</v>
      </c>
    </row>
    <row r="62" spans="1:21" x14ac:dyDescent="0.2">
      <c r="A62" s="146"/>
      <c r="B62" s="144"/>
      <c r="C62" s="145"/>
      <c r="D62" s="144"/>
      <c r="E62" s="146"/>
      <c r="F62" s="159"/>
      <c r="G62" s="146"/>
      <c r="H62" s="174"/>
      <c r="I62" s="146"/>
      <c r="J62" s="157"/>
      <c r="K62" s="86"/>
      <c r="L62" s="88"/>
      <c r="M62" s="87"/>
      <c r="N62" s="89"/>
      <c r="O62" s="61"/>
      <c r="P62" s="89"/>
      <c r="Q62" s="61"/>
      <c r="R62" s="60"/>
      <c r="S62" s="61"/>
      <c r="T62" s="60"/>
      <c r="U62" s="62">
        <f t="shared" si="2"/>
        <v>0</v>
      </c>
    </row>
    <row r="63" spans="1:21" x14ac:dyDescent="0.2">
      <c r="A63" s="146"/>
      <c r="B63" s="144"/>
      <c r="C63" s="145"/>
      <c r="D63" s="144"/>
      <c r="E63" s="146"/>
      <c r="F63" s="159"/>
      <c r="G63" s="146"/>
      <c r="H63" s="174"/>
      <c r="I63" s="146"/>
      <c r="J63" s="157"/>
      <c r="K63" s="86"/>
      <c r="L63" s="88"/>
      <c r="M63" s="87"/>
      <c r="N63" s="89"/>
      <c r="O63" s="61"/>
      <c r="P63" s="89"/>
      <c r="Q63" s="61"/>
      <c r="R63" s="60"/>
      <c r="S63" s="61"/>
      <c r="T63" s="60"/>
      <c r="U63" s="62">
        <f t="shared" si="2"/>
        <v>0</v>
      </c>
    </row>
    <row r="64" spans="1:21" x14ac:dyDescent="0.2">
      <c r="A64" s="146"/>
      <c r="B64" s="144"/>
      <c r="C64" s="145"/>
      <c r="D64" s="144"/>
      <c r="E64" s="146"/>
      <c r="F64" s="159"/>
      <c r="G64" s="158"/>
      <c r="H64" s="175"/>
      <c r="I64" s="158"/>
      <c r="J64" s="157"/>
      <c r="K64" s="86"/>
      <c r="L64" s="88"/>
      <c r="M64" s="87"/>
      <c r="N64" s="89"/>
      <c r="O64" s="61"/>
      <c r="P64" s="89"/>
      <c r="Q64" s="61"/>
      <c r="R64" s="60"/>
      <c r="S64" s="61"/>
      <c r="T64" s="60"/>
      <c r="U64" s="62">
        <f t="shared" si="2"/>
        <v>0</v>
      </c>
    </row>
    <row r="65" spans="1:21" x14ac:dyDescent="0.2">
      <c r="A65" s="146"/>
      <c r="B65" s="144"/>
      <c r="C65" s="145"/>
      <c r="D65" s="144"/>
      <c r="E65" s="146"/>
      <c r="F65" s="159"/>
      <c r="G65" s="146"/>
      <c r="H65" s="174"/>
      <c r="I65" s="146"/>
      <c r="J65" s="157"/>
      <c r="K65" s="86"/>
      <c r="L65" s="88"/>
      <c r="M65" s="87"/>
      <c r="N65" s="89"/>
      <c r="O65" s="61"/>
      <c r="P65" s="89"/>
      <c r="Q65" s="61"/>
      <c r="R65" s="60"/>
      <c r="S65" s="61"/>
      <c r="T65" s="60"/>
      <c r="U65" s="62">
        <f t="shared" si="2"/>
        <v>0</v>
      </c>
    </row>
    <row r="66" spans="1:21" x14ac:dyDescent="0.2">
      <c r="A66" s="146"/>
      <c r="B66" s="144"/>
      <c r="C66" s="145"/>
      <c r="D66" s="144"/>
      <c r="E66" s="146"/>
      <c r="F66" s="159"/>
      <c r="G66" s="146"/>
      <c r="H66" s="174"/>
      <c r="I66" s="146"/>
      <c r="J66" s="157"/>
      <c r="K66" s="86"/>
      <c r="L66" s="88"/>
      <c r="M66" s="87"/>
      <c r="N66" s="89"/>
      <c r="O66" s="61"/>
      <c r="P66" s="89"/>
      <c r="Q66" s="61"/>
      <c r="R66" s="60"/>
      <c r="S66" s="61"/>
      <c r="T66" s="60"/>
      <c r="U66"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7"/>
  <sheetViews>
    <sheetView zoomScaleNormal="100" workbookViewId="0">
      <pane xSplit="5" ySplit="7" topLeftCell="F8" activePane="bottomRight" state="frozen"/>
      <selection pane="topRight" activeCell="G1" sqref="G1"/>
      <selection pane="bottomLeft" activeCell="A9" sqref="A9"/>
      <selection pane="bottomRight" activeCell="AC58" sqref="AC58"/>
    </sheetView>
  </sheetViews>
  <sheetFormatPr defaultColWidth="5.7109375" defaultRowHeight="11.25" x14ac:dyDescent="0.2"/>
  <cols>
    <col min="1" max="1" width="4.7109375" style="13" customWidth="1"/>
    <col min="2" max="3" width="15.710937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41" t="s">
        <v>34</v>
      </c>
      <c r="B1" s="241"/>
      <c r="C1" s="241"/>
      <c r="D1" s="267">
        <f>KONTROL!C6</f>
        <v>0.13059699999999999</v>
      </c>
      <c r="E1" s="267"/>
      <c r="M1" s="259"/>
      <c r="N1" s="259"/>
      <c r="O1" s="259"/>
      <c r="P1" s="260"/>
      <c r="Q1" s="255" t="s">
        <v>13</v>
      </c>
      <c r="R1" s="256"/>
      <c r="S1" s="261" t="s">
        <v>297</v>
      </c>
      <c r="T1" s="262"/>
      <c r="U1" s="263"/>
    </row>
    <row r="2" spans="1:21" x14ac:dyDescent="0.2">
      <c r="A2" s="241"/>
      <c r="B2" s="241"/>
      <c r="C2" s="241"/>
      <c r="D2" s="275"/>
      <c r="E2" s="276"/>
      <c r="F2" s="247" t="s">
        <v>257</v>
      </c>
      <c r="G2" s="248"/>
      <c r="H2" s="248"/>
      <c r="I2" s="248"/>
      <c r="J2" s="248"/>
      <c r="K2" s="248"/>
      <c r="L2" s="248"/>
      <c r="M2" s="248"/>
      <c r="N2" s="248"/>
      <c r="O2" s="248"/>
      <c r="P2" s="249"/>
      <c r="Q2" s="257"/>
      <c r="R2" s="258"/>
      <c r="S2" s="264"/>
      <c r="T2" s="265"/>
      <c r="U2" s="266"/>
    </row>
    <row r="3" spans="1:21" ht="12.75" customHeight="1" x14ac:dyDescent="0.2">
      <c r="A3" s="241" t="s">
        <v>9</v>
      </c>
      <c r="B3" s="241"/>
      <c r="C3" s="241"/>
      <c r="D3" s="277">
        <v>140</v>
      </c>
      <c r="E3" s="277"/>
      <c r="N3" s="268"/>
      <c r="O3" s="268"/>
      <c r="P3" s="269"/>
      <c r="Q3" s="270" t="s">
        <v>14</v>
      </c>
      <c r="R3" s="271"/>
      <c r="S3" s="254" t="str">
        <f>CONCATENATE(KONTROL!C1,"-",KONTROL!C2)</f>
        <v>HAZİRAN-2019</v>
      </c>
      <c r="T3" s="254"/>
      <c r="U3" s="254"/>
    </row>
    <row r="4" spans="1:21" ht="12.75" customHeight="1" x14ac:dyDescent="0.2">
      <c r="A4" s="242" t="s">
        <v>4</v>
      </c>
      <c r="B4" s="242" t="s">
        <v>193</v>
      </c>
      <c r="C4" s="242" t="s">
        <v>194</v>
      </c>
      <c r="D4" s="242" t="s">
        <v>242</v>
      </c>
      <c r="E4" s="242" t="s">
        <v>255</v>
      </c>
      <c r="F4" s="250" t="s">
        <v>5</v>
      </c>
      <c r="G4" s="250" t="s">
        <v>138</v>
      </c>
      <c r="H4" s="242" t="s">
        <v>260</v>
      </c>
      <c r="I4" s="242" t="s">
        <v>33</v>
      </c>
      <c r="J4" s="242" t="s">
        <v>245</v>
      </c>
      <c r="K4" s="242" t="s">
        <v>247</v>
      </c>
      <c r="L4" s="242" t="s">
        <v>190</v>
      </c>
      <c r="M4" s="242" t="s">
        <v>7</v>
      </c>
      <c r="N4" s="242" t="s">
        <v>8</v>
      </c>
      <c r="O4" s="242" t="s">
        <v>241</v>
      </c>
      <c r="P4" s="242" t="s">
        <v>261</v>
      </c>
      <c r="Q4" s="242" t="s">
        <v>243</v>
      </c>
      <c r="R4" s="242" t="s">
        <v>244</v>
      </c>
      <c r="S4" s="242" t="s">
        <v>12</v>
      </c>
      <c r="T4" s="242" t="s">
        <v>245</v>
      </c>
      <c r="U4" s="242" t="s">
        <v>246</v>
      </c>
    </row>
    <row r="5" spans="1:21" ht="11.25" customHeight="1" x14ac:dyDescent="0.2">
      <c r="A5" s="245"/>
      <c r="B5" s="245"/>
      <c r="C5" s="245"/>
      <c r="D5" s="243"/>
      <c r="E5" s="245"/>
      <c r="F5" s="250"/>
      <c r="G5" s="250"/>
      <c r="H5" s="245"/>
      <c r="I5" s="245"/>
      <c r="J5" s="245"/>
      <c r="K5" s="245"/>
      <c r="L5" s="245"/>
      <c r="M5" s="245"/>
      <c r="N5" s="245"/>
      <c r="O5" s="245"/>
      <c r="P5" s="245"/>
      <c r="Q5" s="245"/>
      <c r="R5" s="245"/>
      <c r="S5" s="245"/>
      <c r="T5" s="245"/>
      <c r="U5" s="245"/>
    </row>
    <row r="6" spans="1:21" x14ac:dyDescent="0.2">
      <c r="A6" s="245"/>
      <c r="B6" s="245"/>
      <c r="C6" s="245"/>
      <c r="D6" s="243"/>
      <c r="E6" s="245"/>
      <c r="F6" s="250"/>
      <c r="G6" s="250"/>
      <c r="H6" s="245"/>
      <c r="I6" s="245"/>
      <c r="J6" s="245"/>
      <c r="K6" s="245"/>
      <c r="L6" s="245"/>
      <c r="M6" s="245"/>
      <c r="N6" s="245"/>
      <c r="O6" s="245"/>
      <c r="P6" s="245"/>
      <c r="Q6" s="245"/>
      <c r="R6" s="245"/>
      <c r="S6" s="245"/>
      <c r="T6" s="245"/>
      <c r="U6" s="245"/>
    </row>
    <row r="7" spans="1:21" x14ac:dyDescent="0.2">
      <c r="A7" s="246"/>
      <c r="B7" s="246"/>
      <c r="C7" s="246"/>
      <c r="D7" s="244"/>
      <c r="E7" s="246"/>
      <c r="F7" s="250"/>
      <c r="G7" s="250"/>
      <c r="H7" s="246"/>
      <c r="I7" s="246"/>
      <c r="J7" s="246"/>
      <c r="K7" s="246"/>
      <c r="L7" s="246"/>
      <c r="M7" s="246"/>
      <c r="N7" s="246"/>
      <c r="O7" s="246"/>
      <c r="P7" s="246"/>
      <c r="Q7" s="246"/>
      <c r="R7" s="246"/>
      <c r="S7" s="246"/>
      <c r="T7" s="246"/>
      <c r="U7" s="246"/>
    </row>
    <row r="8" spans="1:21" ht="14.25" customHeight="1" x14ac:dyDescent="0.2">
      <c r="A8" s="66">
        <f>'BİLGİ GİRİŞİ'!A3</f>
        <v>1</v>
      </c>
      <c r="B8" s="112" t="str">
        <f>'BİLGİ GİRİŞİ'!B3</f>
        <v>AHMET TOLGA</v>
      </c>
      <c r="C8" s="112" t="str">
        <f>'BİLGİ GİRİŞİ'!C3</f>
        <v>ÇOBAN</v>
      </c>
      <c r="D8" s="66">
        <f t="shared" ref="D8:D54" si="0">ROUNDUP(E8/7.5,0)</f>
        <v>1</v>
      </c>
      <c r="E8" s="66">
        <f>'BİLGİ GİRİŞİ'!G3</f>
        <v>6</v>
      </c>
      <c r="F8" s="67">
        <f t="shared" ref="F8:F54" si="1">$D$1*$D$3</f>
        <v>18.283579999999997</v>
      </c>
      <c r="G8" s="68">
        <f>ROUND(E8*F8,2)</f>
        <v>109.7</v>
      </c>
      <c r="H8" s="68">
        <f>ROUND((G8*20.5/100),2)</f>
        <v>22.49</v>
      </c>
      <c r="I8" s="68">
        <f>G8+H8</f>
        <v>132.19</v>
      </c>
      <c r="J8" s="68">
        <f>ASG.GEÇ.İND.BORD.!E6</f>
        <v>191.88</v>
      </c>
      <c r="K8" s="68">
        <f>'BİLGİ GİRİŞİ'!U3</f>
        <v>1151.2800000000002</v>
      </c>
      <c r="L8" s="68">
        <f>ROUND((G8-(Q8)),2)</f>
        <v>94.34</v>
      </c>
      <c r="M8" s="68">
        <f>ROUND((L8*15/100),2)</f>
        <v>14.15</v>
      </c>
      <c r="N8" s="68">
        <f>ROUND(MOD(G8*7.59/1000,1000000),2)</f>
        <v>0.83</v>
      </c>
      <c r="O8" s="68">
        <f>'BİLGİ GİRİŞİ'!H3</f>
        <v>0</v>
      </c>
      <c r="P8" s="68">
        <f>H8</f>
        <v>22.49</v>
      </c>
      <c r="Q8" s="68">
        <f>ROUND((G8*14/100),2)</f>
        <v>15.36</v>
      </c>
      <c r="R8" s="68">
        <f>ROUND((P8+Q8),2)</f>
        <v>37.85</v>
      </c>
      <c r="S8" s="68">
        <f>(M8+N8+O8+R8)</f>
        <v>52.83</v>
      </c>
      <c r="T8" s="68">
        <f>IF(M8&gt;=J8,J8,M8)</f>
        <v>14.15</v>
      </c>
      <c r="U8" s="68">
        <f>(I8+T8)-S8</f>
        <v>93.51</v>
      </c>
    </row>
    <row r="9" spans="1:21" ht="14.25" customHeight="1" x14ac:dyDescent="0.2">
      <c r="A9" s="66">
        <f>'BİLGİ GİRİŞİ'!A4</f>
        <v>2</v>
      </c>
      <c r="B9" s="112" t="str">
        <f>'BİLGİ GİRİŞİ'!B4</f>
        <v>ZELİHA</v>
      </c>
      <c r="C9" s="112" t="str">
        <f>'BİLGİ GİRİŞİ'!C4</f>
        <v>OKUMUŞ</v>
      </c>
      <c r="D9" s="66">
        <f t="shared" si="0"/>
        <v>4</v>
      </c>
      <c r="E9" s="66">
        <f>'BİLGİ GİRİŞİ'!G4</f>
        <v>30</v>
      </c>
      <c r="F9" s="67">
        <f t="shared" si="1"/>
        <v>18.283579999999997</v>
      </c>
      <c r="G9" s="68">
        <f t="shared" ref="G9:G15" si="2">ROUND(E9*F9,2)</f>
        <v>548.51</v>
      </c>
      <c r="H9" s="68">
        <f t="shared" ref="H9:H15" si="3">ROUND((G9*20.5/100),2)</f>
        <v>112.44</v>
      </c>
      <c r="I9" s="68">
        <f t="shared" ref="I9:I15" si="4">G9+H9</f>
        <v>660.95</v>
      </c>
      <c r="J9" s="68">
        <f>ASG.GEÇ.İND.BORD.!E7</f>
        <v>191.88</v>
      </c>
      <c r="K9" s="68">
        <f>'BİLGİ GİRİŞİ'!U4</f>
        <v>1151.2800000000002</v>
      </c>
      <c r="L9" s="68">
        <f t="shared" ref="L9:L15" si="5">ROUND((G9-(Q9)),2)</f>
        <v>471.72</v>
      </c>
      <c r="M9" s="68">
        <f t="shared" ref="M9:M15" si="6">ROUND((L9*15/100),2)</f>
        <v>70.760000000000005</v>
      </c>
      <c r="N9" s="68">
        <f t="shared" ref="N9:N15" si="7">ROUND(MOD(G9*7.59/1000,1000000),2)</f>
        <v>4.16</v>
      </c>
      <c r="O9" s="68">
        <f>'BİLGİ GİRİŞİ'!H4</f>
        <v>0</v>
      </c>
      <c r="P9" s="68">
        <f t="shared" ref="P9:P56" si="8">H9</f>
        <v>112.44</v>
      </c>
      <c r="Q9" s="68">
        <f t="shared" ref="Q9:Q15" si="9">ROUND((G9*14/100),2)</f>
        <v>76.790000000000006</v>
      </c>
      <c r="R9" s="237">
        <f>ROUND((P9+Q9),2)+0.01</f>
        <v>189.23999999999998</v>
      </c>
      <c r="S9" s="238">
        <v>264.14999999999998</v>
      </c>
      <c r="T9" s="68">
        <f t="shared" ref="T9:T15" si="10">IF(M9&gt;=J9,J9,M9)</f>
        <v>70.760000000000005</v>
      </c>
      <c r="U9" s="238">
        <v>467.56</v>
      </c>
    </row>
    <row r="10" spans="1:21" ht="14.25" customHeight="1" x14ac:dyDescent="0.2">
      <c r="A10" s="66">
        <f>'BİLGİ GİRİŞİ'!A5</f>
        <v>3</v>
      </c>
      <c r="B10" s="112" t="str">
        <f>'BİLGİ GİRİŞİ'!B5</f>
        <v xml:space="preserve">FATMA </v>
      </c>
      <c r="C10" s="112" t="str">
        <f>'BİLGİ GİRİŞİ'!C5</f>
        <v>ERDOĞDU</v>
      </c>
      <c r="D10" s="66">
        <f t="shared" si="0"/>
        <v>1</v>
      </c>
      <c r="E10" s="66">
        <f>'BİLGİ GİRİŞİ'!G5</f>
        <v>6</v>
      </c>
      <c r="F10" s="67">
        <f t="shared" si="1"/>
        <v>18.283579999999997</v>
      </c>
      <c r="G10" s="68">
        <f t="shared" si="2"/>
        <v>109.7</v>
      </c>
      <c r="H10" s="68">
        <f t="shared" si="3"/>
        <v>22.49</v>
      </c>
      <c r="I10" s="68">
        <f t="shared" si="4"/>
        <v>132.19</v>
      </c>
      <c r="J10" s="68">
        <f>ASG.GEÇ.İND.BORD.!E8</f>
        <v>191.88</v>
      </c>
      <c r="K10" s="68">
        <f>'BİLGİ GİRİŞİ'!U5</f>
        <v>1151.2800000000002</v>
      </c>
      <c r="L10" s="68">
        <f t="shared" si="5"/>
        <v>94.34</v>
      </c>
      <c r="M10" s="68">
        <f t="shared" si="6"/>
        <v>14.15</v>
      </c>
      <c r="N10" s="68">
        <f t="shared" si="7"/>
        <v>0.83</v>
      </c>
      <c r="O10" s="68">
        <f>'BİLGİ GİRİŞİ'!H5</f>
        <v>0</v>
      </c>
      <c r="P10" s="68">
        <f t="shared" si="8"/>
        <v>22.49</v>
      </c>
      <c r="Q10" s="68">
        <f t="shared" si="9"/>
        <v>15.36</v>
      </c>
      <c r="R10" s="68">
        <f t="shared" ref="R10:R15" si="11">ROUND((P10+Q10),2)</f>
        <v>37.85</v>
      </c>
      <c r="S10" s="68">
        <f t="shared" ref="S10:S15" si="12">(M10+N10+O10+R10)</f>
        <v>52.83</v>
      </c>
      <c r="T10" s="68">
        <f t="shared" si="10"/>
        <v>14.15</v>
      </c>
      <c r="U10" s="68">
        <f t="shared" ref="U10:U15" si="13">(I10+T10)-S10</f>
        <v>93.51</v>
      </c>
    </row>
    <row r="11" spans="1:21" ht="14.25" customHeight="1" x14ac:dyDescent="0.2">
      <c r="A11" s="66">
        <f>'BİLGİ GİRİŞİ'!A6</f>
        <v>4</v>
      </c>
      <c r="B11" s="112" t="str">
        <f>'BİLGİ GİRİŞİ'!B6</f>
        <v>BAHAR</v>
      </c>
      <c r="C11" s="112" t="str">
        <f>'BİLGİ GİRİŞİ'!C6</f>
        <v>NAR</v>
      </c>
      <c r="D11" s="66">
        <f t="shared" si="0"/>
        <v>4</v>
      </c>
      <c r="E11" s="66">
        <f>'BİLGİ GİRİŞİ'!G6</f>
        <v>24</v>
      </c>
      <c r="F11" s="67">
        <f t="shared" si="1"/>
        <v>18.283579999999997</v>
      </c>
      <c r="G11" s="68">
        <f t="shared" si="2"/>
        <v>438.81</v>
      </c>
      <c r="H11" s="68">
        <f t="shared" si="3"/>
        <v>89.96</v>
      </c>
      <c r="I11" s="68">
        <f t="shared" si="4"/>
        <v>528.77</v>
      </c>
      <c r="J11" s="68">
        <f>ASG.GEÇ.İND.BORD.!E9</f>
        <v>191.88</v>
      </c>
      <c r="K11" s="68">
        <f>'BİLGİ GİRİŞİ'!U6</f>
        <v>1151.2800000000002</v>
      </c>
      <c r="L11" s="68">
        <f t="shared" si="5"/>
        <v>377.38</v>
      </c>
      <c r="M11" s="68">
        <f t="shared" si="6"/>
        <v>56.61</v>
      </c>
      <c r="N11" s="68">
        <f t="shared" si="7"/>
        <v>3.33</v>
      </c>
      <c r="O11" s="68">
        <f>'BİLGİ GİRİŞİ'!H6</f>
        <v>0</v>
      </c>
      <c r="P11" s="68">
        <f t="shared" si="8"/>
        <v>89.96</v>
      </c>
      <c r="Q11" s="68">
        <f t="shared" si="9"/>
        <v>61.43</v>
      </c>
      <c r="R11" s="68">
        <f t="shared" si="11"/>
        <v>151.38999999999999</v>
      </c>
      <c r="S11" s="68">
        <f t="shared" si="12"/>
        <v>211.32999999999998</v>
      </c>
      <c r="T11" s="68">
        <f t="shared" si="10"/>
        <v>56.61</v>
      </c>
      <c r="U11" s="68">
        <f t="shared" si="13"/>
        <v>374.05</v>
      </c>
    </row>
    <row r="12" spans="1:21" ht="14.25" customHeight="1" x14ac:dyDescent="0.2">
      <c r="A12" s="66">
        <f>'BİLGİ GİRİŞİ'!A7</f>
        <v>5</v>
      </c>
      <c r="B12" s="112" t="str">
        <f>'BİLGİ GİRİŞİ'!B7</f>
        <v>YUSUF KENAN</v>
      </c>
      <c r="C12" s="112" t="str">
        <f>'BİLGİ GİRİŞİ'!C7</f>
        <v>SARIGÜL</v>
      </c>
      <c r="D12" s="66">
        <f t="shared" si="0"/>
        <v>0</v>
      </c>
      <c r="E12" s="66">
        <f>'BİLGİ GİRİŞİ'!G7</f>
        <v>0</v>
      </c>
      <c r="F12" s="67">
        <f t="shared" si="1"/>
        <v>18.283579999999997</v>
      </c>
      <c r="G12" s="68">
        <f t="shared" si="2"/>
        <v>0</v>
      </c>
      <c r="H12" s="68">
        <f t="shared" si="3"/>
        <v>0</v>
      </c>
      <c r="I12" s="68">
        <f t="shared" si="4"/>
        <v>0</v>
      </c>
      <c r="J12" s="68">
        <f>ASG.GEÇ.İND.BORD.!E10</f>
        <v>191.88</v>
      </c>
      <c r="K12" s="68">
        <f>'BİLGİ GİRİŞİ'!U7</f>
        <v>1151.2800000000002</v>
      </c>
      <c r="L12" s="68">
        <f t="shared" si="5"/>
        <v>0</v>
      </c>
      <c r="M12" s="68">
        <f t="shared" si="6"/>
        <v>0</v>
      </c>
      <c r="N12" s="68">
        <f t="shared" si="7"/>
        <v>0</v>
      </c>
      <c r="O12" s="68">
        <f>'BİLGİ GİRİŞİ'!H7</f>
        <v>0</v>
      </c>
      <c r="P12" s="68">
        <f t="shared" si="8"/>
        <v>0</v>
      </c>
      <c r="Q12" s="68">
        <f t="shared" si="9"/>
        <v>0</v>
      </c>
      <c r="R12" s="68">
        <f t="shared" si="11"/>
        <v>0</v>
      </c>
      <c r="S12" s="68">
        <f t="shared" si="12"/>
        <v>0</v>
      </c>
      <c r="T12" s="68">
        <f t="shared" si="10"/>
        <v>0</v>
      </c>
      <c r="U12" s="68">
        <f t="shared" si="13"/>
        <v>0</v>
      </c>
    </row>
    <row r="13" spans="1:21" ht="14.25" customHeight="1" x14ac:dyDescent="0.2">
      <c r="A13" s="66">
        <f>'BİLGİ GİRİŞİ'!A8</f>
        <v>6</v>
      </c>
      <c r="B13" s="112" t="str">
        <f>'BİLGİ GİRİŞİ'!B8</f>
        <v>ŞEYDA</v>
      </c>
      <c r="C13" s="112" t="str">
        <f>'BİLGİ GİRİŞİ'!C8</f>
        <v>AYDIN</v>
      </c>
      <c r="D13" s="66">
        <f t="shared" si="0"/>
        <v>4</v>
      </c>
      <c r="E13" s="66">
        <f>'BİLGİ GİRİŞİ'!G8</f>
        <v>25</v>
      </c>
      <c r="F13" s="67">
        <f t="shared" si="1"/>
        <v>18.283579999999997</v>
      </c>
      <c r="G13" s="68">
        <f t="shared" si="2"/>
        <v>457.09</v>
      </c>
      <c r="H13" s="68">
        <f t="shared" si="3"/>
        <v>93.7</v>
      </c>
      <c r="I13" s="68">
        <f t="shared" si="4"/>
        <v>550.79</v>
      </c>
      <c r="J13" s="68">
        <f>ASG.GEÇ.İND.BORD.!E11</f>
        <v>191.88</v>
      </c>
      <c r="K13" s="68">
        <f>'BİLGİ GİRİŞİ'!U8</f>
        <v>1151.2800000000002</v>
      </c>
      <c r="L13" s="68">
        <f t="shared" si="5"/>
        <v>393.1</v>
      </c>
      <c r="M13" s="68">
        <f t="shared" si="6"/>
        <v>58.97</v>
      </c>
      <c r="N13" s="68">
        <f t="shared" si="7"/>
        <v>3.47</v>
      </c>
      <c r="O13" s="68">
        <f>'BİLGİ GİRİŞİ'!H8</f>
        <v>0</v>
      </c>
      <c r="P13" s="68">
        <f t="shared" si="8"/>
        <v>93.7</v>
      </c>
      <c r="Q13" s="68">
        <f t="shared" si="9"/>
        <v>63.99</v>
      </c>
      <c r="R13" s="68">
        <f t="shared" si="11"/>
        <v>157.69</v>
      </c>
      <c r="S13" s="68">
        <f t="shared" si="12"/>
        <v>220.13</v>
      </c>
      <c r="T13" s="68">
        <f t="shared" si="10"/>
        <v>58.97</v>
      </c>
      <c r="U13" s="68">
        <f t="shared" si="13"/>
        <v>389.63</v>
      </c>
    </row>
    <row r="14" spans="1:21" ht="14.25" customHeight="1" x14ac:dyDescent="0.2">
      <c r="A14" s="66">
        <f>'BİLGİ GİRİŞİ'!A9</f>
        <v>7</v>
      </c>
      <c r="B14" s="112" t="str">
        <f>'BİLGİ GİRİŞİ'!B9</f>
        <v>BÜŞRA NUR</v>
      </c>
      <c r="C14" s="112" t="str">
        <f>'BİLGİ GİRİŞİ'!C9</f>
        <v>FİLİK</v>
      </c>
      <c r="D14" s="66">
        <f t="shared" si="0"/>
        <v>4</v>
      </c>
      <c r="E14" s="66">
        <f>'BİLGİ GİRİŞİ'!G9</f>
        <v>25</v>
      </c>
      <c r="F14" s="67">
        <f t="shared" si="1"/>
        <v>18.283579999999997</v>
      </c>
      <c r="G14" s="68">
        <f t="shared" si="2"/>
        <v>457.09</v>
      </c>
      <c r="H14" s="68">
        <f t="shared" si="3"/>
        <v>93.7</v>
      </c>
      <c r="I14" s="68">
        <f t="shared" si="4"/>
        <v>550.79</v>
      </c>
      <c r="J14" s="68">
        <f>ASG.GEÇ.İND.BORD.!E12</f>
        <v>191.88</v>
      </c>
      <c r="K14" s="68">
        <f>'BİLGİ GİRİŞİ'!U9</f>
        <v>1151.2800000000002</v>
      </c>
      <c r="L14" s="68">
        <f t="shared" si="5"/>
        <v>393.1</v>
      </c>
      <c r="M14" s="68">
        <f t="shared" si="6"/>
        <v>58.97</v>
      </c>
      <c r="N14" s="68">
        <f t="shared" si="7"/>
        <v>3.47</v>
      </c>
      <c r="O14" s="68">
        <f>'BİLGİ GİRİŞİ'!H9</f>
        <v>0</v>
      </c>
      <c r="P14" s="68">
        <f t="shared" si="8"/>
        <v>93.7</v>
      </c>
      <c r="Q14" s="68">
        <f t="shared" si="9"/>
        <v>63.99</v>
      </c>
      <c r="R14" s="68">
        <f t="shared" si="11"/>
        <v>157.69</v>
      </c>
      <c r="S14" s="68">
        <f t="shared" si="12"/>
        <v>220.13</v>
      </c>
      <c r="T14" s="68">
        <f t="shared" si="10"/>
        <v>58.97</v>
      </c>
      <c r="U14" s="68">
        <f t="shared" si="13"/>
        <v>389.63</v>
      </c>
    </row>
    <row r="15" spans="1:21" ht="14.25" customHeight="1" x14ac:dyDescent="0.2">
      <c r="A15" s="66">
        <f>'BİLGİ GİRİŞİ'!A10</f>
        <v>9</v>
      </c>
      <c r="B15" s="112" t="str">
        <f>'BİLGİ GİRİŞİ'!B10</f>
        <v>MERYEM</v>
      </c>
      <c r="C15" s="112" t="str">
        <f>'BİLGİ GİRİŞİ'!C10</f>
        <v>KARSLI</v>
      </c>
      <c r="D15" s="66">
        <f t="shared" si="0"/>
        <v>3</v>
      </c>
      <c r="E15" s="66">
        <f>'BİLGİ GİRİŞİ'!G10</f>
        <v>20</v>
      </c>
      <c r="F15" s="67">
        <f t="shared" si="1"/>
        <v>18.283579999999997</v>
      </c>
      <c r="G15" s="68">
        <f t="shared" si="2"/>
        <v>365.67</v>
      </c>
      <c r="H15" s="68">
        <f t="shared" si="3"/>
        <v>74.959999999999994</v>
      </c>
      <c r="I15" s="68">
        <f t="shared" si="4"/>
        <v>440.63</v>
      </c>
      <c r="J15" s="68">
        <f>ASG.GEÇ.İND.BORD.!E13</f>
        <v>191.88</v>
      </c>
      <c r="K15" s="68">
        <f>'BİLGİ GİRİŞİ'!U10</f>
        <v>1151.2800000000002</v>
      </c>
      <c r="L15" s="68">
        <f t="shared" si="5"/>
        <v>314.48</v>
      </c>
      <c r="M15" s="68">
        <f t="shared" si="6"/>
        <v>47.17</v>
      </c>
      <c r="N15" s="68">
        <f t="shared" si="7"/>
        <v>2.78</v>
      </c>
      <c r="O15" s="68">
        <f>'BİLGİ GİRİŞİ'!H10</f>
        <v>0</v>
      </c>
      <c r="P15" s="68">
        <f t="shared" si="8"/>
        <v>74.959999999999994</v>
      </c>
      <c r="Q15" s="68">
        <f t="shared" si="9"/>
        <v>51.19</v>
      </c>
      <c r="R15" s="68">
        <f t="shared" si="11"/>
        <v>126.15</v>
      </c>
      <c r="S15" s="68">
        <f t="shared" si="12"/>
        <v>176.10000000000002</v>
      </c>
      <c r="T15" s="68">
        <f t="shared" si="10"/>
        <v>47.17</v>
      </c>
      <c r="U15" s="68">
        <f t="shared" si="13"/>
        <v>311.7</v>
      </c>
    </row>
    <row r="16" spans="1:21" ht="14.25" hidden="1" customHeight="1" x14ac:dyDescent="0.2">
      <c r="A16" s="66">
        <f>'BİLGİ GİRİŞİ'!A11</f>
        <v>10</v>
      </c>
      <c r="B16" s="112">
        <f>'BİLGİ GİRİŞİ'!B11</f>
        <v>0</v>
      </c>
      <c r="C16" s="112">
        <f>'BİLGİ GİRİŞİ'!C11</f>
        <v>0</v>
      </c>
      <c r="D16" s="66">
        <f t="shared" si="0"/>
        <v>0</v>
      </c>
      <c r="E16" s="66">
        <f>'BİLGİ GİRİŞİ'!G11</f>
        <v>0</v>
      </c>
      <c r="F16" s="67">
        <f t="shared" si="1"/>
        <v>18.283579999999997</v>
      </c>
      <c r="G16" s="68">
        <f t="shared" ref="G16:G54" si="14">ROUND(E16*F16,2)</f>
        <v>0</v>
      </c>
      <c r="H16" s="68">
        <f t="shared" ref="H16:H54" si="15">ROUND((G16*20.5/100),2)</f>
        <v>0</v>
      </c>
      <c r="I16" s="68">
        <f t="shared" ref="I16:I54" si="16">G16+H16</f>
        <v>0</v>
      </c>
      <c r="J16" s="68">
        <f>ASG.GEÇ.İND.BORD.!E14</f>
        <v>0</v>
      </c>
      <c r="K16" s="68">
        <f>'BİLGİ GİRİŞİ'!U11</f>
        <v>0</v>
      </c>
      <c r="L16" s="68">
        <f t="shared" ref="L16:L54" si="17">ROUND((G16-(Q16)),2)</f>
        <v>0</v>
      </c>
      <c r="M16" s="68">
        <f t="shared" ref="M16:M54" si="18">ROUND((L16*15/100),2)</f>
        <v>0</v>
      </c>
      <c r="N16" s="68">
        <f t="shared" ref="N16:N54" si="19">ROUND(MOD(G16*7.59/1000,1000000),2)</f>
        <v>0</v>
      </c>
      <c r="O16" s="68">
        <f>'BİLGİ GİRİŞİ'!H11</f>
        <v>0</v>
      </c>
      <c r="P16" s="68">
        <f t="shared" si="8"/>
        <v>0</v>
      </c>
      <c r="Q16" s="68">
        <f t="shared" ref="Q16:Q54" si="20">ROUND((G16*14/100),2)</f>
        <v>0</v>
      </c>
      <c r="R16" s="68">
        <f t="shared" ref="R16:R54" si="21">ROUND((P16+Q16),2)</f>
        <v>0</v>
      </c>
      <c r="S16" s="68">
        <f t="shared" ref="S16:S54" si="22">(M16+N16+O16+R16)</f>
        <v>0</v>
      </c>
      <c r="T16" s="68">
        <f t="shared" ref="T16:T54" si="23">IF(M16&gt;=J16,J16,M16)</f>
        <v>0</v>
      </c>
      <c r="U16" s="68">
        <f t="shared" ref="U16:U54" si="24">(I16+T16)-S16</f>
        <v>0</v>
      </c>
    </row>
    <row r="17" spans="1:21" ht="14.25" hidden="1" customHeight="1" x14ac:dyDescent="0.2">
      <c r="A17" s="66">
        <f>'BİLGİ GİRİŞİ'!A12</f>
        <v>11</v>
      </c>
      <c r="B17" s="112">
        <f>'BİLGİ GİRİŞİ'!B12</f>
        <v>0</v>
      </c>
      <c r="C17" s="112">
        <f>'BİLGİ GİRİŞİ'!C12</f>
        <v>0</v>
      </c>
      <c r="D17" s="66">
        <f t="shared" si="0"/>
        <v>0</v>
      </c>
      <c r="E17" s="66">
        <f>'BİLGİ GİRİŞİ'!G12</f>
        <v>0</v>
      </c>
      <c r="F17" s="67">
        <f t="shared" si="1"/>
        <v>18.283579999999997</v>
      </c>
      <c r="G17" s="68">
        <f t="shared" si="14"/>
        <v>0</v>
      </c>
      <c r="H17" s="68">
        <f t="shared" si="15"/>
        <v>0</v>
      </c>
      <c r="I17" s="68">
        <f t="shared" si="16"/>
        <v>0</v>
      </c>
      <c r="J17" s="68">
        <f>ASG.GEÇ.İND.BORD.!E15</f>
        <v>0</v>
      </c>
      <c r="K17" s="68">
        <f>'BİLGİ GİRİŞİ'!U12</f>
        <v>0</v>
      </c>
      <c r="L17" s="68">
        <f t="shared" si="17"/>
        <v>0</v>
      </c>
      <c r="M17" s="68">
        <f t="shared" si="18"/>
        <v>0</v>
      </c>
      <c r="N17" s="68">
        <f t="shared" si="19"/>
        <v>0</v>
      </c>
      <c r="O17" s="68">
        <f>'BİLGİ GİRİŞİ'!H12</f>
        <v>0</v>
      </c>
      <c r="P17" s="68">
        <f t="shared" si="8"/>
        <v>0</v>
      </c>
      <c r="Q17" s="68">
        <f t="shared" si="20"/>
        <v>0</v>
      </c>
      <c r="R17" s="68">
        <f t="shared" si="21"/>
        <v>0</v>
      </c>
      <c r="S17" s="68">
        <f t="shared" si="22"/>
        <v>0</v>
      </c>
      <c r="T17" s="68">
        <f t="shared" si="23"/>
        <v>0</v>
      </c>
      <c r="U17" s="68">
        <f t="shared" si="24"/>
        <v>0</v>
      </c>
    </row>
    <row r="18" spans="1:21" ht="14.25" hidden="1" customHeight="1" x14ac:dyDescent="0.2">
      <c r="A18" s="66">
        <f>'BİLGİ GİRİŞİ'!A13</f>
        <v>12</v>
      </c>
      <c r="B18" s="112">
        <f>'BİLGİ GİRİŞİ'!B13</f>
        <v>0</v>
      </c>
      <c r="C18" s="112">
        <f>'BİLGİ GİRİŞİ'!C13</f>
        <v>0</v>
      </c>
      <c r="D18" s="66">
        <f t="shared" si="0"/>
        <v>0</v>
      </c>
      <c r="E18" s="66">
        <f>'BİLGİ GİRİŞİ'!G13</f>
        <v>0</v>
      </c>
      <c r="F18" s="67">
        <f t="shared" si="1"/>
        <v>18.283579999999997</v>
      </c>
      <c r="G18" s="68">
        <f t="shared" si="14"/>
        <v>0</v>
      </c>
      <c r="H18" s="68">
        <f t="shared" si="15"/>
        <v>0</v>
      </c>
      <c r="I18" s="68">
        <f t="shared" si="16"/>
        <v>0</v>
      </c>
      <c r="J18" s="68">
        <f>ASG.GEÇ.İND.BORD.!E16</f>
        <v>0</v>
      </c>
      <c r="K18" s="68">
        <f>'BİLGİ GİRİŞİ'!U13</f>
        <v>0</v>
      </c>
      <c r="L18" s="68">
        <f t="shared" si="17"/>
        <v>0</v>
      </c>
      <c r="M18" s="68">
        <f t="shared" si="18"/>
        <v>0</v>
      </c>
      <c r="N18" s="68">
        <f t="shared" si="19"/>
        <v>0</v>
      </c>
      <c r="O18" s="68">
        <f>'BİLGİ GİRİŞİ'!H13</f>
        <v>0</v>
      </c>
      <c r="P18" s="68">
        <f t="shared" si="8"/>
        <v>0</v>
      </c>
      <c r="Q18" s="68">
        <f t="shared" si="20"/>
        <v>0</v>
      </c>
      <c r="R18" s="68">
        <f t="shared" si="21"/>
        <v>0</v>
      </c>
      <c r="S18" s="68">
        <f t="shared" si="22"/>
        <v>0</v>
      </c>
      <c r="T18" s="68">
        <f t="shared" si="23"/>
        <v>0</v>
      </c>
      <c r="U18" s="68">
        <f t="shared" si="24"/>
        <v>0</v>
      </c>
    </row>
    <row r="19" spans="1:21" ht="14.25" hidden="1" customHeight="1" x14ac:dyDescent="0.2">
      <c r="A19" s="66">
        <f>'BİLGİ GİRİŞİ'!A14</f>
        <v>13</v>
      </c>
      <c r="B19" s="112">
        <f>'BİLGİ GİRİŞİ'!B14</f>
        <v>0</v>
      </c>
      <c r="C19" s="112">
        <f>'BİLGİ GİRİŞİ'!C14</f>
        <v>0</v>
      </c>
      <c r="D19" s="66">
        <f t="shared" si="0"/>
        <v>0</v>
      </c>
      <c r="E19" s="66">
        <f>'BİLGİ GİRİŞİ'!G14</f>
        <v>0</v>
      </c>
      <c r="F19" s="67">
        <f t="shared" si="1"/>
        <v>18.283579999999997</v>
      </c>
      <c r="G19" s="68">
        <f t="shared" si="14"/>
        <v>0</v>
      </c>
      <c r="H19" s="68">
        <f t="shared" si="15"/>
        <v>0</v>
      </c>
      <c r="I19" s="68">
        <f t="shared" si="16"/>
        <v>0</v>
      </c>
      <c r="J19" s="68">
        <f>ASG.GEÇ.İND.BORD.!E17</f>
        <v>0</v>
      </c>
      <c r="K19" s="68">
        <f>'BİLGİ GİRİŞİ'!U14</f>
        <v>0</v>
      </c>
      <c r="L19" s="68">
        <f t="shared" si="17"/>
        <v>0</v>
      </c>
      <c r="M19" s="68">
        <f t="shared" si="18"/>
        <v>0</v>
      </c>
      <c r="N19" s="68">
        <f t="shared" si="19"/>
        <v>0</v>
      </c>
      <c r="O19" s="68">
        <f>'BİLGİ GİRİŞİ'!H14</f>
        <v>0</v>
      </c>
      <c r="P19" s="68">
        <f t="shared" si="8"/>
        <v>0</v>
      </c>
      <c r="Q19" s="68">
        <f t="shared" si="20"/>
        <v>0</v>
      </c>
      <c r="R19" s="68">
        <f t="shared" si="21"/>
        <v>0</v>
      </c>
      <c r="S19" s="68">
        <f t="shared" si="22"/>
        <v>0</v>
      </c>
      <c r="T19" s="68">
        <f t="shared" si="23"/>
        <v>0</v>
      </c>
      <c r="U19" s="68">
        <f t="shared" si="24"/>
        <v>0</v>
      </c>
    </row>
    <row r="20" spans="1:21" ht="14.25" hidden="1" customHeight="1" x14ac:dyDescent="0.2">
      <c r="A20" s="66">
        <f>'BİLGİ GİRİŞİ'!A15</f>
        <v>14</v>
      </c>
      <c r="B20" s="112">
        <f>'BİLGİ GİRİŞİ'!B15</f>
        <v>0</v>
      </c>
      <c r="C20" s="112">
        <f>'BİLGİ GİRİŞİ'!C15</f>
        <v>0</v>
      </c>
      <c r="D20" s="66">
        <f t="shared" si="0"/>
        <v>0</v>
      </c>
      <c r="E20" s="66">
        <f>'BİLGİ GİRİŞİ'!G15</f>
        <v>0</v>
      </c>
      <c r="F20" s="67">
        <f t="shared" si="1"/>
        <v>18.283579999999997</v>
      </c>
      <c r="G20" s="68">
        <f t="shared" si="14"/>
        <v>0</v>
      </c>
      <c r="H20" s="68">
        <f t="shared" si="15"/>
        <v>0</v>
      </c>
      <c r="I20" s="68">
        <f t="shared" si="16"/>
        <v>0</v>
      </c>
      <c r="J20" s="68">
        <f>ASG.GEÇ.İND.BORD.!E18</f>
        <v>0</v>
      </c>
      <c r="K20" s="68">
        <f>'BİLGİ GİRİŞİ'!U15</f>
        <v>0</v>
      </c>
      <c r="L20" s="68">
        <f t="shared" si="17"/>
        <v>0</v>
      </c>
      <c r="M20" s="68">
        <f t="shared" si="18"/>
        <v>0</v>
      </c>
      <c r="N20" s="68">
        <f t="shared" si="19"/>
        <v>0</v>
      </c>
      <c r="O20" s="68">
        <f>'BİLGİ GİRİŞİ'!H15</f>
        <v>0</v>
      </c>
      <c r="P20" s="68">
        <f t="shared" si="8"/>
        <v>0</v>
      </c>
      <c r="Q20" s="68">
        <f t="shared" si="20"/>
        <v>0</v>
      </c>
      <c r="R20" s="68">
        <f t="shared" si="21"/>
        <v>0</v>
      </c>
      <c r="S20" s="68">
        <f t="shared" si="22"/>
        <v>0</v>
      </c>
      <c r="T20" s="68">
        <f t="shared" si="23"/>
        <v>0</v>
      </c>
      <c r="U20" s="68">
        <f t="shared" si="24"/>
        <v>0</v>
      </c>
    </row>
    <row r="21" spans="1:21" ht="14.25" hidden="1" customHeight="1" x14ac:dyDescent="0.2">
      <c r="A21" s="66">
        <f>'BİLGİ GİRİŞİ'!A16</f>
        <v>15</v>
      </c>
      <c r="B21" s="112">
        <f>'BİLGİ GİRİŞİ'!B16</f>
        <v>0</v>
      </c>
      <c r="C21" s="112">
        <f>'BİLGİ GİRİŞİ'!C16</f>
        <v>0</v>
      </c>
      <c r="D21" s="66">
        <f t="shared" si="0"/>
        <v>0</v>
      </c>
      <c r="E21" s="66">
        <f>'BİLGİ GİRİŞİ'!G16</f>
        <v>0</v>
      </c>
      <c r="F21" s="67">
        <f t="shared" si="1"/>
        <v>18.283579999999997</v>
      </c>
      <c r="G21" s="68">
        <f t="shared" si="14"/>
        <v>0</v>
      </c>
      <c r="H21" s="68">
        <f t="shared" si="15"/>
        <v>0</v>
      </c>
      <c r="I21" s="68">
        <f t="shared" si="16"/>
        <v>0</v>
      </c>
      <c r="J21" s="68">
        <f>ASG.GEÇ.İND.BORD.!E19</f>
        <v>0</v>
      </c>
      <c r="K21" s="68">
        <f>'BİLGİ GİRİŞİ'!U16</f>
        <v>0</v>
      </c>
      <c r="L21" s="68">
        <f t="shared" si="17"/>
        <v>0</v>
      </c>
      <c r="M21" s="68">
        <f t="shared" si="18"/>
        <v>0</v>
      </c>
      <c r="N21" s="68">
        <f t="shared" si="19"/>
        <v>0</v>
      </c>
      <c r="O21" s="68">
        <f>'BİLGİ GİRİŞİ'!H16</f>
        <v>0</v>
      </c>
      <c r="P21" s="68">
        <f t="shared" si="8"/>
        <v>0</v>
      </c>
      <c r="Q21" s="68">
        <f t="shared" si="20"/>
        <v>0</v>
      </c>
      <c r="R21" s="68">
        <f t="shared" si="21"/>
        <v>0</v>
      </c>
      <c r="S21" s="68">
        <f t="shared" si="22"/>
        <v>0</v>
      </c>
      <c r="T21" s="68">
        <f t="shared" si="23"/>
        <v>0</v>
      </c>
      <c r="U21" s="68">
        <f t="shared" si="24"/>
        <v>0</v>
      </c>
    </row>
    <row r="22" spans="1:21" ht="14.25" hidden="1" customHeight="1" x14ac:dyDescent="0.2">
      <c r="A22" s="66">
        <f>'BİLGİ GİRİŞİ'!A17</f>
        <v>16</v>
      </c>
      <c r="B22" s="112">
        <f>'BİLGİ GİRİŞİ'!B17</f>
        <v>0</v>
      </c>
      <c r="C22" s="112">
        <f>'BİLGİ GİRİŞİ'!C17</f>
        <v>0</v>
      </c>
      <c r="D22" s="66">
        <f t="shared" si="0"/>
        <v>0</v>
      </c>
      <c r="E22" s="66">
        <f>'BİLGİ GİRİŞİ'!G17</f>
        <v>0</v>
      </c>
      <c r="F22" s="67">
        <f t="shared" si="1"/>
        <v>18.283579999999997</v>
      </c>
      <c r="G22" s="68">
        <f t="shared" si="14"/>
        <v>0</v>
      </c>
      <c r="H22" s="68">
        <f t="shared" si="15"/>
        <v>0</v>
      </c>
      <c r="I22" s="68">
        <f t="shared" si="16"/>
        <v>0</v>
      </c>
      <c r="J22" s="68">
        <f>ASG.GEÇ.İND.BORD.!E20</f>
        <v>0</v>
      </c>
      <c r="K22" s="68">
        <f>'BİLGİ GİRİŞİ'!U17</f>
        <v>0</v>
      </c>
      <c r="L22" s="68">
        <f t="shared" si="17"/>
        <v>0</v>
      </c>
      <c r="M22" s="68">
        <f t="shared" si="18"/>
        <v>0</v>
      </c>
      <c r="N22" s="68">
        <f t="shared" si="19"/>
        <v>0</v>
      </c>
      <c r="O22" s="68">
        <f>'BİLGİ GİRİŞİ'!H17</f>
        <v>0</v>
      </c>
      <c r="P22" s="68">
        <f t="shared" si="8"/>
        <v>0</v>
      </c>
      <c r="Q22" s="68">
        <f t="shared" si="20"/>
        <v>0</v>
      </c>
      <c r="R22" s="68">
        <f t="shared" si="21"/>
        <v>0</v>
      </c>
      <c r="S22" s="68">
        <f t="shared" si="22"/>
        <v>0</v>
      </c>
      <c r="T22" s="68">
        <f t="shared" si="23"/>
        <v>0</v>
      </c>
      <c r="U22" s="68">
        <f t="shared" si="24"/>
        <v>0</v>
      </c>
    </row>
    <row r="23" spans="1:21" ht="14.25" hidden="1" customHeight="1" x14ac:dyDescent="0.2">
      <c r="A23" s="66">
        <f>'BİLGİ GİRİŞİ'!A18</f>
        <v>17</v>
      </c>
      <c r="B23" s="112">
        <f>'BİLGİ GİRİŞİ'!B18</f>
        <v>0</v>
      </c>
      <c r="C23" s="112">
        <f>'BİLGİ GİRİŞİ'!C18</f>
        <v>0</v>
      </c>
      <c r="D23" s="66">
        <f t="shared" si="0"/>
        <v>0</v>
      </c>
      <c r="E23" s="66">
        <f>'BİLGİ GİRİŞİ'!G18</f>
        <v>0</v>
      </c>
      <c r="F23" s="67">
        <f t="shared" si="1"/>
        <v>18.283579999999997</v>
      </c>
      <c r="G23" s="68">
        <f t="shared" si="14"/>
        <v>0</v>
      </c>
      <c r="H23" s="68">
        <f t="shared" si="15"/>
        <v>0</v>
      </c>
      <c r="I23" s="68">
        <f t="shared" si="16"/>
        <v>0</v>
      </c>
      <c r="J23" s="68">
        <f>ASG.GEÇ.İND.BORD.!E21</f>
        <v>0</v>
      </c>
      <c r="K23" s="68">
        <f>'BİLGİ GİRİŞİ'!U18</f>
        <v>0</v>
      </c>
      <c r="L23" s="68">
        <f t="shared" si="17"/>
        <v>0</v>
      </c>
      <c r="M23" s="68">
        <f t="shared" si="18"/>
        <v>0</v>
      </c>
      <c r="N23" s="68">
        <f t="shared" si="19"/>
        <v>0</v>
      </c>
      <c r="O23" s="68">
        <f>'BİLGİ GİRİŞİ'!H18</f>
        <v>0</v>
      </c>
      <c r="P23" s="68">
        <f t="shared" si="8"/>
        <v>0</v>
      </c>
      <c r="Q23" s="68">
        <f t="shared" si="20"/>
        <v>0</v>
      </c>
      <c r="R23" s="68">
        <f t="shared" si="21"/>
        <v>0</v>
      </c>
      <c r="S23" s="68">
        <f t="shared" si="22"/>
        <v>0</v>
      </c>
      <c r="T23" s="68">
        <f t="shared" si="23"/>
        <v>0</v>
      </c>
      <c r="U23" s="68">
        <f t="shared" si="24"/>
        <v>0</v>
      </c>
    </row>
    <row r="24" spans="1:21" ht="14.25" hidden="1" customHeight="1" x14ac:dyDescent="0.2">
      <c r="A24" s="66">
        <f>'BİLGİ GİRİŞİ'!A19</f>
        <v>18</v>
      </c>
      <c r="B24" s="112">
        <f>'BİLGİ GİRİŞİ'!B19</f>
        <v>0</v>
      </c>
      <c r="C24" s="112">
        <f>'BİLGİ GİRİŞİ'!C19</f>
        <v>0</v>
      </c>
      <c r="D24" s="66">
        <f t="shared" si="0"/>
        <v>0</v>
      </c>
      <c r="E24" s="66">
        <f>'BİLGİ GİRİŞİ'!G19</f>
        <v>0</v>
      </c>
      <c r="F24" s="67">
        <f t="shared" si="1"/>
        <v>18.283579999999997</v>
      </c>
      <c r="G24" s="68">
        <f t="shared" si="14"/>
        <v>0</v>
      </c>
      <c r="H24" s="68">
        <f t="shared" si="15"/>
        <v>0</v>
      </c>
      <c r="I24" s="68">
        <f t="shared" si="16"/>
        <v>0</v>
      </c>
      <c r="J24" s="68">
        <f>ASG.GEÇ.İND.BORD.!E22</f>
        <v>0</v>
      </c>
      <c r="K24" s="68">
        <f>'BİLGİ GİRİŞİ'!U19</f>
        <v>0</v>
      </c>
      <c r="L24" s="68">
        <f t="shared" si="17"/>
        <v>0</v>
      </c>
      <c r="M24" s="68">
        <f t="shared" si="18"/>
        <v>0</v>
      </c>
      <c r="N24" s="68">
        <f t="shared" si="19"/>
        <v>0</v>
      </c>
      <c r="O24" s="68">
        <f>'BİLGİ GİRİŞİ'!H19</f>
        <v>0</v>
      </c>
      <c r="P24" s="68">
        <f t="shared" si="8"/>
        <v>0</v>
      </c>
      <c r="Q24" s="68">
        <f t="shared" si="20"/>
        <v>0</v>
      </c>
      <c r="R24" s="68">
        <f t="shared" si="21"/>
        <v>0</v>
      </c>
      <c r="S24" s="68">
        <f t="shared" si="22"/>
        <v>0</v>
      </c>
      <c r="T24" s="68">
        <f t="shared" si="23"/>
        <v>0</v>
      </c>
      <c r="U24" s="68">
        <f t="shared" si="24"/>
        <v>0</v>
      </c>
    </row>
    <row r="25" spans="1:21" ht="14.25" hidden="1" customHeight="1" x14ac:dyDescent="0.2">
      <c r="A25" s="66">
        <f>'BİLGİ GİRİŞİ'!A20</f>
        <v>19</v>
      </c>
      <c r="B25" s="112">
        <f>'BİLGİ GİRİŞİ'!B20</f>
        <v>0</v>
      </c>
      <c r="C25" s="112">
        <f>'BİLGİ GİRİŞİ'!C20</f>
        <v>0</v>
      </c>
      <c r="D25" s="66">
        <f t="shared" si="0"/>
        <v>0</v>
      </c>
      <c r="E25" s="66">
        <f>'BİLGİ GİRİŞİ'!G20</f>
        <v>0</v>
      </c>
      <c r="F25" s="67">
        <f t="shared" si="1"/>
        <v>18.283579999999997</v>
      </c>
      <c r="G25" s="68">
        <f t="shared" si="14"/>
        <v>0</v>
      </c>
      <c r="H25" s="68">
        <f t="shared" si="15"/>
        <v>0</v>
      </c>
      <c r="I25" s="68">
        <f t="shared" si="16"/>
        <v>0</v>
      </c>
      <c r="J25" s="68">
        <f>ASG.GEÇ.İND.BORD.!E23</f>
        <v>0</v>
      </c>
      <c r="K25" s="68">
        <f>'BİLGİ GİRİŞİ'!U20</f>
        <v>0</v>
      </c>
      <c r="L25" s="68">
        <f t="shared" si="17"/>
        <v>0</v>
      </c>
      <c r="M25" s="68">
        <f t="shared" si="18"/>
        <v>0</v>
      </c>
      <c r="N25" s="68">
        <f t="shared" si="19"/>
        <v>0</v>
      </c>
      <c r="O25" s="68">
        <f>'BİLGİ GİRİŞİ'!H20</f>
        <v>0</v>
      </c>
      <c r="P25" s="68">
        <f t="shared" si="8"/>
        <v>0</v>
      </c>
      <c r="Q25" s="68">
        <f t="shared" si="20"/>
        <v>0</v>
      </c>
      <c r="R25" s="68">
        <f t="shared" si="21"/>
        <v>0</v>
      </c>
      <c r="S25" s="68">
        <f t="shared" si="22"/>
        <v>0</v>
      </c>
      <c r="T25" s="68">
        <f t="shared" si="23"/>
        <v>0</v>
      </c>
      <c r="U25" s="68">
        <f t="shared" si="24"/>
        <v>0</v>
      </c>
    </row>
    <row r="26" spans="1:21" ht="14.25" hidden="1" customHeight="1" x14ac:dyDescent="0.2">
      <c r="A26" s="66">
        <f>'BİLGİ GİRİŞİ'!A21</f>
        <v>20</v>
      </c>
      <c r="B26" s="112">
        <f>'BİLGİ GİRİŞİ'!B21</f>
        <v>0</v>
      </c>
      <c r="C26" s="112">
        <f>'BİLGİ GİRİŞİ'!C21</f>
        <v>0</v>
      </c>
      <c r="D26" s="66">
        <f t="shared" si="0"/>
        <v>0</v>
      </c>
      <c r="E26" s="66">
        <f>'BİLGİ GİRİŞİ'!G21</f>
        <v>0</v>
      </c>
      <c r="F26" s="67">
        <f t="shared" si="1"/>
        <v>18.283579999999997</v>
      </c>
      <c r="G26" s="68">
        <f t="shared" si="14"/>
        <v>0</v>
      </c>
      <c r="H26" s="68">
        <f t="shared" si="15"/>
        <v>0</v>
      </c>
      <c r="I26" s="68">
        <f t="shared" si="16"/>
        <v>0</v>
      </c>
      <c r="J26" s="68">
        <f>ASG.GEÇ.İND.BORD.!E24</f>
        <v>0</v>
      </c>
      <c r="K26" s="68">
        <f>'BİLGİ GİRİŞİ'!U21</f>
        <v>0</v>
      </c>
      <c r="L26" s="68">
        <f t="shared" si="17"/>
        <v>0</v>
      </c>
      <c r="M26" s="68">
        <f t="shared" si="18"/>
        <v>0</v>
      </c>
      <c r="N26" s="68">
        <f t="shared" si="19"/>
        <v>0</v>
      </c>
      <c r="O26" s="68">
        <f>'BİLGİ GİRİŞİ'!H21</f>
        <v>0</v>
      </c>
      <c r="P26" s="68">
        <f t="shared" si="8"/>
        <v>0</v>
      </c>
      <c r="Q26" s="68">
        <f t="shared" si="20"/>
        <v>0</v>
      </c>
      <c r="R26" s="68">
        <f t="shared" si="21"/>
        <v>0</v>
      </c>
      <c r="S26" s="68">
        <f t="shared" si="22"/>
        <v>0</v>
      </c>
      <c r="T26" s="68">
        <f t="shared" si="23"/>
        <v>0</v>
      </c>
      <c r="U26" s="68">
        <f t="shared" si="24"/>
        <v>0</v>
      </c>
    </row>
    <row r="27" spans="1:21" ht="14.25" hidden="1" customHeight="1" x14ac:dyDescent="0.2">
      <c r="A27" s="66">
        <f>'BİLGİ GİRİŞİ'!A22</f>
        <v>21</v>
      </c>
      <c r="B27" s="112">
        <f>'BİLGİ GİRİŞİ'!B22</f>
        <v>0</v>
      </c>
      <c r="C27" s="112">
        <f>'BİLGİ GİRİŞİ'!C22</f>
        <v>0</v>
      </c>
      <c r="D27" s="66">
        <f t="shared" si="0"/>
        <v>0</v>
      </c>
      <c r="E27" s="66">
        <f>'BİLGİ GİRİŞİ'!G22</f>
        <v>0</v>
      </c>
      <c r="F27" s="67">
        <f t="shared" si="1"/>
        <v>18.283579999999997</v>
      </c>
      <c r="G27" s="68">
        <f t="shared" si="14"/>
        <v>0</v>
      </c>
      <c r="H27" s="68">
        <f t="shared" si="15"/>
        <v>0</v>
      </c>
      <c r="I27" s="68">
        <f t="shared" si="16"/>
        <v>0</v>
      </c>
      <c r="J27" s="68">
        <f>ASG.GEÇ.İND.BORD.!E25</f>
        <v>0</v>
      </c>
      <c r="K27" s="68">
        <f>'BİLGİ GİRİŞİ'!U22</f>
        <v>0</v>
      </c>
      <c r="L27" s="68">
        <f t="shared" si="17"/>
        <v>0</v>
      </c>
      <c r="M27" s="68">
        <f t="shared" si="18"/>
        <v>0</v>
      </c>
      <c r="N27" s="68">
        <f t="shared" si="19"/>
        <v>0</v>
      </c>
      <c r="O27" s="68">
        <f>'BİLGİ GİRİŞİ'!H22</f>
        <v>0</v>
      </c>
      <c r="P27" s="68">
        <f t="shared" si="8"/>
        <v>0</v>
      </c>
      <c r="Q27" s="68">
        <f t="shared" si="20"/>
        <v>0</v>
      </c>
      <c r="R27" s="68">
        <f t="shared" si="21"/>
        <v>0</v>
      </c>
      <c r="S27" s="68">
        <f t="shared" si="22"/>
        <v>0</v>
      </c>
      <c r="T27" s="68">
        <f t="shared" si="23"/>
        <v>0</v>
      </c>
      <c r="U27" s="68">
        <f t="shared" si="24"/>
        <v>0</v>
      </c>
    </row>
    <row r="28" spans="1:21" ht="14.25" hidden="1" customHeight="1" x14ac:dyDescent="0.2">
      <c r="A28" s="66">
        <f>'BİLGİ GİRİŞİ'!A23</f>
        <v>22</v>
      </c>
      <c r="B28" s="112">
        <f>'BİLGİ GİRİŞİ'!B23</f>
        <v>0</v>
      </c>
      <c r="C28" s="112">
        <f>'BİLGİ GİRİŞİ'!C23</f>
        <v>0</v>
      </c>
      <c r="D28" s="66">
        <f t="shared" si="0"/>
        <v>0</v>
      </c>
      <c r="E28" s="66">
        <f>'BİLGİ GİRİŞİ'!G23</f>
        <v>0</v>
      </c>
      <c r="F28" s="67">
        <f t="shared" si="1"/>
        <v>18.283579999999997</v>
      </c>
      <c r="G28" s="68">
        <f t="shared" si="14"/>
        <v>0</v>
      </c>
      <c r="H28" s="68">
        <f t="shared" si="15"/>
        <v>0</v>
      </c>
      <c r="I28" s="68">
        <f t="shared" si="16"/>
        <v>0</v>
      </c>
      <c r="J28" s="68">
        <f>ASG.GEÇ.İND.BORD.!E26</f>
        <v>0</v>
      </c>
      <c r="K28" s="68">
        <f>'BİLGİ GİRİŞİ'!U23</f>
        <v>0</v>
      </c>
      <c r="L28" s="68">
        <f t="shared" si="17"/>
        <v>0</v>
      </c>
      <c r="M28" s="68">
        <f t="shared" si="18"/>
        <v>0</v>
      </c>
      <c r="N28" s="68">
        <f t="shared" si="19"/>
        <v>0</v>
      </c>
      <c r="O28" s="68">
        <f>'BİLGİ GİRİŞİ'!H23</f>
        <v>0</v>
      </c>
      <c r="P28" s="68">
        <f t="shared" si="8"/>
        <v>0</v>
      </c>
      <c r="Q28" s="68">
        <f t="shared" si="20"/>
        <v>0</v>
      </c>
      <c r="R28" s="68">
        <f t="shared" si="21"/>
        <v>0</v>
      </c>
      <c r="S28" s="68">
        <f t="shared" si="22"/>
        <v>0</v>
      </c>
      <c r="T28" s="68">
        <f t="shared" si="23"/>
        <v>0</v>
      </c>
      <c r="U28" s="68">
        <f t="shared" si="24"/>
        <v>0</v>
      </c>
    </row>
    <row r="29" spans="1:21" ht="14.25" hidden="1" customHeight="1" x14ac:dyDescent="0.2">
      <c r="A29" s="66">
        <f>'BİLGİ GİRİŞİ'!A24</f>
        <v>23</v>
      </c>
      <c r="B29" s="112">
        <f>'BİLGİ GİRİŞİ'!B24</f>
        <v>0</v>
      </c>
      <c r="C29" s="112">
        <f>'BİLGİ GİRİŞİ'!C24</f>
        <v>0</v>
      </c>
      <c r="D29" s="66">
        <f t="shared" si="0"/>
        <v>0</v>
      </c>
      <c r="E29" s="66">
        <f>'BİLGİ GİRİŞİ'!G24</f>
        <v>0</v>
      </c>
      <c r="F29" s="67">
        <f t="shared" si="1"/>
        <v>18.283579999999997</v>
      </c>
      <c r="G29" s="68">
        <f t="shared" si="14"/>
        <v>0</v>
      </c>
      <c r="H29" s="68">
        <f t="shared" si="15"/>
        <v>0</v>
      </c>
      <c r="I29" s="68">
        <f t="shared" si="16"/>
        <v>0</v>
      </c>
      <c r="J29" s="68">
        <f>ASG.GEÇ.İND.BORD.!E27</f>
        <v>0</v>
      </c>
      <c r="K29" s="68">
        <f>'BİLGİ GİRİŞİ'!U24</f>
        <v>0</v>
      </c>
      <c r="L29" s="68">
        <f t="shared" si="17"/>
        <v>0</v>
      </c>
      <c r="M29" s="68">
        <f t="shared" si="18"/>
        <v>0</v>
      </c>
      <c r="N29" s="68">
        <f t="shared" si="19"/>
        <v>0</v>
      </c>
      <c r="O29" s="68">
        <f>'BİLGİ GİRİŞİ'!H24</f>
        <v>0</v>
      </c>
      <c r="P29" s="68">
        <f t="shared" si="8"/>
        <v>0</v>
      </c>
      <c r="Q29" s="68">
        <f t="shared" si="20"/>
        <v>0</v>
      </c>
      <c r="R29" s="68">
        <f t="shared" si="21"/>
        <v>0</v>
      </c>
      <c r="S29" s="68">
        <f t="shared" si="22"/>
        <v>0</v>
      </c>
      <c r="T29" s="68">
        <f t="shared" si="23"/>
        <v>0</v>
      </c>
      <c r="U29" s="68">
        <f t="shared" si="24"/>
        <v>0</v>
      </c>
    </row>
    <row r="30" spans="1:21" ht="14.25" hidden="1" customHeight="1" x14ac:dyDescent="0.2">
      <c r="A30" s="66">
        <f>'BİLGİ GİRİŞİ'!A25</f>
        <v>24</v>
      </c>
      <c r="B30" s="112">
        <f>'BİLGİ GİRİŞİ'!B25</f>
        <v>0</v>
      </c>
      <c r="C30" s="112">
        <f>'BİLGİ GİRİŞİ'!C25</f>
        <v>0</v>
      </c>
      <c r="D30" s="66">
        <f t="shared" si="0"/>
        <v>0</v>
      </c>
      <c r="E30" s="66">
        <f>'BİLGİ GİRİŞİ'!G25</f>
        <v>0</v>
      </c>
      <c r="F30" s="67">
        <f t="shared" si="1"/>
        <v>18.283579999999997</v>
      </c>
      <c r="G30" s="68">
        <f t="shared" si="14"/>
        <v>0</v>
      </c>
      <c r="H30" s="68">
        <f t="shared" si="15"/>
        <v>0</v>
      </c>
      <c r="I30" s="68">
        <f t="shared" si="16"/>
        <v>0</v>
      </c>
      <c r="J30" s="68">
        <f>ASG.GEÇ.İND.BORD.!E28</f>
        <v>0</v>
      </c>
      <c r="K30" s="68">
        <f>'BİLGİ GİRİŞİ'!U25</f>
        <v>0</v>
      </c>
      <c r="L30" s="68">
        <f t="shared" si="17"/>
        <v>0</v>
      </c>
      <c r="M30" s="68">
        <f t="shared" si="18"/>
        <v>0</v>
      </c>
      <c r="N30" s="68">
        <f t="shared" si="19"/>
        <v>0</v>
      </c>
      <c r="O30" s="68">
        <f>'BİLGİ GİRİŞİ'!H25</f>
        <v>0</v>
      </c>
      <c r="P30" s="68">
        <f t="shared" si="8"/>
        <v>0</v>
      </c>
      <c r="Q30" s="68">
        <f t="shared" si="20"/>
        <v>0</v>
      </c>
      <c r="R30" s="68">
        <f t="shared" si="21"/>
        <v>0</v>
      </c>
      <c r="S30" s="68">
        <f t="shared" si="22"/>
        <v>0</v>
      </c>
      <c r="T30" s="68">
        <f t="shared" si="23"/>
        <v>0</v>
      </c>
      <c r="U30" s="68">
        <f t="shared" si="24"/>
        <v>0</v>
      </c>
    </row>
    <row r="31" spans="1:21" ht="14.25" hidden="1" customHeight="1" x14ac:dyDescent="0.2">
      <c r="A31" s="66">
        <f>'BİLGİ GİRİŞİ'!A26</f>
        <v>25</v>
      </c>
      <c r="B31" s="112">
        <f>'BİLGİ GİRİŞİ'!B26</f>
        <v>0</v>
      </c>
      <c r="C31" s="112">
        <f>'BİLGİ GİRİŞİ'!C26</f>
        <v>0</v>
      </c>
      <c r="D31" s="66">
        <f t="shared" si="0"/>
        <v>0</v>
      </c>
      <c r="E31" s="66">
        <f>'BİLGİ GİRİŞİ'!G26</f>
        <v>0</v>
      </c>
      <c r="F31" s="67">
        <f t="shared" si="1"/>
        <v>18.283579999999997</v>
      </c>
      <c r="G31" s="68">
        <f t="shared" si="14"/>
        <v>0</v>
      </c>
      <c r="H31" s="68">
        <f t="shared" si="15"/>
        <v>0</v>
      </c>
      <c r="I31" s="68">
        <f t="shared" si="16"/>
        <v>0</v>
      </c>
      <c r="J31" s="68">
        <f>ASG.GEÇ.İND.BORD.!E29</f>
        <v>0</v>
      </c>
      <c r="K31" s="68">
        <f>'BİLGİ GİRİŞİ'!U26</f>
        <v>0</v>
      </c>
      <c r="L31" s="68">
        <f t="shared" si="17"/>
        <v>0</v>
      </c>
      <c r="M31" s="68">
        <f t="shared" si="18"/>
        <v>0</v>
      </c>
      <c r="N31" s="68">
        <f t="shared" si="19"/>
        <v>0</v>
      </c>
      <c r="O31" s="68">
        <f>'BİLGİ GİRİŞİ'!H26</f>
        <v>0</v>
      </c>
      <c r="P31" s="68">
        <f t="shared" si="8"/>
        <v>0</v>
      </c>
      <c r="Q31" s="68">
        <f t="shared" si="20"/>
        <v>0</v>
      </c>
      <c r="R31" s="68">
        <f t="shared" si="21"/>
        <v>0</v>
      </c>
      <c r="S31" s="68">
        <f t="shared" si="22"/>
        <v>0</v>
      </c>
      <c r="T31" s="68">
        <f t="shared" si="23"/>
        <v>0</v>
      </c>
      <c r="U31" s="68">
        <f t="shared" si="24"/>
        <v>0</v>
      </c>
    </row>
    <row r="32" spans="1:21" ht="14.25" hidden="1" customHeight="1" x14ac:dyDescent="0.2">
      <c r="A32" s="66">
        <f>'BİLGİ GİRİŞİ'!A27</f>
        <v>26</v>
      </c>
      <c r="B32" s="112">
        <f>'BİLGİ GİRİŞİ'!B27</f>
        <v>0</v>
      </c>
      <c r="C32" s="112">
        <f>'BİLGİ GİRİŞİ'!C27</f>
        <v>0</v>
      </c>
      <c r="D32" s="66">
        <f t="shared" si="0"/>
        <v>0</v>
      </c>
      <c r="E32" s="66">
        <f>'BİLGİ GİRİŞİ'!G27</f>
        <v>0</v>
      </c>
      <c r="F32" s="67">
        <f t="shared" si="1"/>
        <v>18.283579999999997</v>
      </c>
      <c r="G32" s="68">
        <f t="shared" si="14"/>
        <v>0</v>
      </c>
      <c r="H32" s="68">
        <f t="shared" si="15"/>
        <v>0</v>
      </c>
      <c r="I32" s="68">
        <f t="shared" si="16"/>
        <v>0</v>
      </c>
      <c r="J32" s="68">
        <f>ASG.GEÇ.İND.BORD.!E30</f>
        <v>0</v>
      </c>
      <c r="K32" s="68">
        <f>'BİLGİ GİRİŞİ'!U27</f>
        <v>0</v>
      </c>
      <c r="L32" s="68">
        <f t="shared" si="17"/>
        <v>0</v>
      </c>
      <c r="M32" s="68">
        <f t="shared" si="18"/>
        <v>0</v>
      </c>
      <c r="N32" s="68">
        <f t="shared" si="19"/>
        <v>0</v>
      </c>
      <c r="O32" s="68">
        <f>'BİLGİ GİRİŞİ'!H27</f>
        <v>0</v>
      </c>
      <c r="P32" s="68">
        <f t="shared" si="8"/>
        <v>0</v>
      </c>
      <c r="Q32" s="68">
        <f t="shared" si="20"/>
        <v>0</v>
      </c>
      <c r="R32" s="68">
        <f t="shared" si="21"/>
        <v>0</v>
      </c>
      <c r="S32" s="68">
        <f t="shared" si="22"/>
        <v>0</v>
      </c>
      <c r="T32" s="68">
        <f t="shared" si="23"/>
        <v>0</v>
      </c>
      <c r="U32" s="68">
        <f t="shared" si="24"/>
        <v>0</v>
      </c>
    </row>
    <row r="33" spans="1:21" ht="14.25" hidden="1" customHeight="1" x14ac:dyDescent="0.2">
      <c r="A33" s="66">
        <f>'BİLGİ GİRİŞİ'!A28</f>
        <v>27</v>
      </c>
      <c r="B33" s="112">
        <f>'BİLGİ GİRİŞİ'!B28</f>
        <v>0</v>
      </c>
      <c r="C33" s="112">
        <f>'BİLGİ GİRİŞİ'!C28</f>
        <v>0</v>
      </c>
      <c r="D33" s="66">
        <f t="shared" si="0"/>
        <v>0</v>
      </c>
      <c r="E33" s="66">
        <f>'BİLGİ GİRİŞİ'!G28</f>
        <v>0</v>
      </c>
      <c r="F33" s="67">
        <f t="shared" si="1"/>
        <v>18.283579999999997</v>
      </c>
      <c r="G33" s="68">
        <f t="shared" si="14"/>
        <v>0</v>
      </c>
      <c r="H33" s="68">
        <f t="shared" si="15"/>
        <v>0</v>
      </c>
      <c r="I33" s="68">
        <f t="shared" si="16"/>
        <v>0</v>
      </c>
      <c r="J33" s="68">
        <f>ASG.GEÇ.İND.BORD.!E31</f>
        <v>0</v>
      </c>
      <c r="K33" s="68">
        <f>'BİLGİ GİRİŞİ'!U28</f>
        <v>0</v>
      </c>
      <c r="L33" s="68">
        <f t="shared" si="17"/>
        <v>0</v>
      </c>
      <c r="M33" s="68">
        <f t="shared" si="18"/>
        <v>0</v>
      </c>
      <c r="N33" s="68">
        <f t="shared" si="19"/>
        <v>0</v>
      </c>
      <c r="O33" s="68">
        <f>'BİLGİ GİRİŞİ'!H28</f>
        <v>0</v>
      </c>
      <c r="P33" s="68">
        <f t="shared" si="8"/>
        <v>0</v>
      </c>
      <c r="Q33" s="68">
        <f t="shared" si="20"/>
        <v>0</v>
      </c>
      <c r="R33" s="68">
        <f t="shared" si="21"/>
        <v>0</v>
      </c>
      <c r="S33" s="68">
        <f t="shared" si="22"/>
        <v>0</v>
      </c>
      <c r="T33" s="68">
        <f t="shared" si="23"/>
        <v>0</v>
      </c>
      <c r="U33" s="68">
        <f t="shared" si="24"/>
        <v>0</v>
      </c>
    </row>
    <row r="34" spans="1:21" ht="14.25" hidden="1" customHeight="1" x14ac:dyDescent="0.2">
      <c r="A34" s="66">
        <f>'BİLGİ GİRİŞİ'!A29</f>
        <v>28</v>
      </c>
      <c r="B34" s="112">
        <f>'BİLGİ GİRİŞİ'!B29</f>
        <v>0</v>
      </c>
      <c r="C34" s="112">
        <f>'BİLGİ GİRİŞİ'!C29</f>
        <v>0</v>
      </c>
      <c r="D34" s="66">
        <f t="shared" si="0"/>
        <v>0</v>
      </c>
      <c r="E34" s="66">
        <f>'BİLGİ GİRİŞİ'!G29</f>
        <v>0</v>
      </c>
      <c r="F34" s="67">
        <f t="shared" si="1"/>
        <v>18.283579999999997</v>
      </c>
      <c r="G34" s="68">
        <f t="shared" si="14"/>
        <v>0</v>
      </c>
      <c r="H34" s="68">
        <f t="shared" si="15"/>
        <v>0</v>
      </c>
      <c r="I34" s="68">
        <f t="shared" si="16"/>
        <v>0</v>
      </c>
      <c r="J34" s="68">
        <f>ASG.GEÇ.İND.BORD.!E32</f>
        <v>0</v>
      </c>
      <c r="K34" s="68">
        <f>'BİLGİ GİRİŞİ'!U29</f>
        <v>0</v>
      </c>
      <c r="L34" s="68">
        <f t="shared" si="17"/>
        <v>0</v>
      </c>
      <c r="M34" s="68">
        <f t="shared" si="18"/>
        <v>0</v>
      </c>
      <c r="N34" s="68">
        <f t="shared" si="19"/>
        <v>0</v>
      </c>
      <c r="O34" s="68">
        <f>'BİLGİ GİRİŞİ'!H29</f>
        <v>0</v>
      </c>
      <c r="P34" s="68">
        <f t="shared" si="8"/>
        <v>0</v>
      </c>
      <c r="Q34" s="68">
        <f t="shared" si="20"/>
        <v>0</v>
      </c>
      <c r="R34" s="68">
        <f t="shared" si="21"/>
        <v>0</v>
      </c>
      <c r="S34" s="68">
        <f t="shared" si="22"/>
        <v>0</v>
      </c>
      <c r="T34" s="68">
        <f t="shared" si="23"/>
        <v>0</v>
      </c>
      <c r="U34" s="68">
        <f t="shared" si="24"/>
        <v>0</v>
      </c>
    </row>
    <row r="35" spans="1:21" ht="14.25" hidden="1" customHeight="1" x14ac:dyDescent="0.2">
      <c r="A35" s="66">
        <f>'BİLGİ GİRİŞİ'!A30</f>
        <v>29</v>
      </c>
      <c r="B35" s="112">
        <f>'BİLGİ GİRİŞİ'!B30</f>
        <v>0</v>
      </c>
      <c r="C35" s="112">
        <f>'BİLGİ GİRİŞİ'!C30</f>
        <v>0</v>
      </c>
      <c r="D35" s="66">
        <f t="shared" si="0"/>
        <v>0</v>
      </c>
      <c r="E35" s="66">
        <f>'BİLGİ GİRİŞİ'!G30</f>
        <v>0</v>
      </c>
      <c r="F35" s="67">
        <f t="shared" si="1"/>
        <v>18.283579999999997</v>
      </c>
      <c r="G35" s="68">
        <f t="shared" si="14"/>
        <v>0</v>
      </c>
      <c r="H35" s="68">
        <f t="shared" si="15"/>
        <v>0</v>
      </c>
      <c r="I35" s="68">
        <f t="shared" si="16"/>
        <v>0</v>
      </c>
      <c r="J35" s="68">
        <f>ASG.GEÇ.İND.BORD.!E33</f>
        <v>0</v>
      </c>
      <c r="K35" s="68">
        <f>'BİLGİ GİRİŞİ'!U30</f>
        <v>0</v>
      </c>
      <c r="L35" s="68">
        <f t="shared" si="17"/>
        <v>0</v>
      </c>
      <c r="M35" s="68">
        <f t="shared" si="18"/>
        <v>0</v>
      </c>
      <c r="N35" s="68">
        <f t="shared" si="19"/>
        <v>0</v>
      </c>
      <c r="O35" s="68">
        <f>'BİLGİ GİRİŞİ'!H30</f>
        <v>0</v>
      </c>
      <c r="P35" s="68">
        <f t="shared" si="8"/>
        <v>0</v>
      </c>
      <c r="Q35" s="68">
        <f t="shared" si="20"/>
        <v>0</v>
      </c>
      <c r="R35" s="68">
        <f t="shared" si="21"/>
        <v>0</v>
      </c>
      <c r="S35" s="68">
        <f t="shared" si="22"/>
        <v>0</v>
      </c>
      <c r="T35" s="68">
        <f t="shared" si="23"/>
        <v>0</v>
      </c>
      <c r="U35" s="68">
        <f t="shared" si="24"/>
        <v>0</v>
      </c>
    </row>
    <row r="36" spans="1:21" ht="14.25" hidden="1" customHeight="1" x14ac:dyDescent="0.2">
      <c r="A36" s="66">
        <f>'BİLGİ GİRİŞİ'!A31</f>
        <v>30</v>
      </c>
      <c r="B36" s="112">
        <f>'BİLGİ GİRİŞİ'!B31</f>
        <v>0</v>
      </c>
      <c r="C36" s="112">
        <f>'BİLGİ GİRİŞİ'!C31</f>
        <v>0</v>
      </c>
      <c r="D36" s="66">
        <f t="shared" si="0"/>
        <v>0</v>
      </c>
      <c r="E36" s="66">
        <f>'BİLGİ GİRİŞİ'!G31</f>
        <v>0</v>
      </c>
      <c r="F36" s="67">
        <f t="shared" si="1"/>
        <v>18.283579999999997</v>
      </c>
      <c r="G36" s="68">
        <f t="shared" si="14"/>
        <v>0</v>
      </c>
      <c r="H36" s="68">
        <f t="shared" si="15"/>
        <v>0</v>
      </c>
      <c r="I36" s="68">
        <f t="shared" si="16"/>
        <v>0</v>
      </c>
      <c r="J36" s="68">
        <f>ASG.GEÇ.İND.BORD.!E34</f>
        <v>0</v>
      </c>
      <c r="K36" s="68">
        <f>'BİLGİ GİRİŞİ'!U31</f>
        <v>0</v>
      </c>
      <c r="L36" s="68">
        <f t="shared" si="17"/>
        <v>0</v>
      </c>
      <c r="M36" s="68">
        <f t="shared" si="18"/>
        <v>0</v>
      </c>
      <c r="N36" s="68">
        <f t="shared" si="19"/>
        <v>0</v>
      </c>
      <c r="O36" s="68">
        <f>'BİLGİ GİRİŞİ'!H31</f>
        <v>0</v>
      </c>
      <c r="P36" s="68">
        <f t="shared" si="8"/>
        <v>0</v>
      </c>
      <c r="Q36" s="68">
        <f t="shared" si="20"/>
        <v>0</v>
      </c>
      <c r="R36" s="68">
        <f t="shared" si="21"/>
        <v>0</v>
      </c>
      <c r="S36" s="68">
        <f t="shared" si="22"/>
        <v>0</v>
      </c>
      <c r="T36" s="68">
        <f t="shared" si="23"/>
        <v>0</v>
      </c>
      <c r="U36" s="68">
        <f t="shared" si="24"/>
        <v>0</v>
      </c>
    </row>
    <row r="37" spans="1:21" ht="14.25" hidden="1" customHeight="1" x14ac:dyDescent="0.2">
      <c r="A37" s="66">
        <f>'BİLGİ GİRİŞİ'!A32</f>
        <v>31</v>
      </c>
      <c r="B37" s="112">
        <f>'BİLGİ GİRİŞİ'!B32</f>
        <v>0</v>
      </c>
      <c r="C37" s="112">
        <f>'BİLGİ GİRİŞİ'!C32</f>
        <v>0</v>
      </c>
      <c r="D37" s="66">
        <f t="shared" si="0"/>
        <v>0</v>
      </c>
      <c r="E37" s="66">
        <f>'BİLGİ GİRİŞİ'!G32</f>
        <v>0</v>
      </c>
      <c r="F37" s="67">
        <f t="shared" si="1"/>
        <v>18.283579999999997</v>
      </c>
      <c r="G37" s="68">
        <f t="shared" si="14"/>
        <v>0</v>
      </c>
      <c r="H37" s="68">
        <f t="shared" si="15"/>
        <v>0</v>
      </c>
      <c r="I37" s="68">
        <f t="shared" si="16"/>
        <v>0</v>
      </c>
      <c r="J37" s="68">
        <f>ASG.GEÇ.İND.BORD.!E35</f>
        <v>0</v>
      </c>
      <c r="K37" s="68">
        <f>'BİLGİ GİRİŞİ'!U32</f>
        <v>0</v>
      </c>
      <c r="L37" s="68">
        <f t="shared" si="17"/>
        <v>0</v>
      </c>
      <c r="M37" s="68">
        <f t="shared" si="18"/>
        <v>0</v>
      </c>
      <c r="N37" s="68">
        <f t="shared" si="19"/>
        <v>0</v>
      </c>
      <c r="O37" s="68">
        <f>'BİLGİ GİRİŞİ'!H32</f>
        <v>0</v>
      </c>
      <c r="P37" s="68">
        <f t="shared" si="8"/>
        <v>0</v>
      </c>
      <c r="Q37" s="68">
        <f t="shared" si="20"/>
        <v>0</v>
      </c>
      <c r="R37" s="68">
        <f t="shared" si="21"/>
        <v>0</v>
      </c>
      <c r="S37" s="68">
        <f t="shared" si="22"/>
        <v>0</v>
      </c>
      <c r="T37" s="68">
        <f t="shared" si="23"/>
        <v>0</v>
      </c>
      <c r="U37" s="68">
        <f t="shared" si="24"/>
        <v>0</v>
      </c>
    </row>
    <row r="38" spans="1:21" ht="14.25" hidden="1" customHeight="1" x14ac:dyDescent="0.2">
      <c r="A38" s="66">
        <f>'BİLGİ GİRİŞİ'!A33</f>
        <v>32</v>
      </c>
      <c r="B38" s="112">
        <f>'BİLGİ GİRİŞİ'!B33</f>
        <v>0</v>
      </c>
      <c r="C38" s="112">
        <f>'BİLGİ GİRİŞİ'!C33</f>
        <v>0</v>
      </c>
      <c r="D38" s="66">
        <f t="shared" si="0"/>
        <v>0</v>
      </c>
      <c r="E38" s="66">
        <f>'BİLGİ GİRİŞİ'!G33</f>
        <v>0</v>
      </c>
      <c r="F38" s="67">
        <f t="shared" si="1"/>
        <v>18.283579999999997</v>
      </c>
      <c r="G38" s="68">
        <f t="shared" si="14"/>
        <v>0</v>
      </c>
      <c r="H38" s="68">
        <f t="shared" si="15"/>
        <v>0</v>
      </c>
      <c r="I38" s="68">
        <f t="shared" si="16"/>
        <v>0</v>
      </c>
      <c r="J38" s="68">
        <f>ASG.GEÇ.İND.BORD.!E36</f>
        <v>0</v>
      </c>
      <c r="K38" s="68">
        <f>'BİLGİ GİRİŞİ'!U33</f>
        <v>0</v>
      </c>
      <c r="L38" s="68">
        <f t="shared" si="17"/>
        <v>0</v>
      </c>
      <c r="M38" s="68">
        <f t="shared" si="18"/>
        <v>0</v>
      </c>
      <c r="N38" s="68">
        <f t="shared" si="19"/>
        <v>0</v>
      </c>
      <c r="O38" s="68">
        <f>'BİLGİ GİRİŞİ'!H33</f>
        <v>0</v>
      </c>
      <c r="P38" s="68">
        <f t="shared" si="8"/>
        <v>0</v>
      </c>
      <c r="Q38" s="68">
        <f t="shared" si="20"/>
        <v>0</v>
      </c>
      <c r="R38" s="68">
        <f t="shared" si="21"/>
        <v>0</v>
      </c>
      <c r="S38" s="68">
        <f t="shared" si="22"/>
        <v>0</v>
      </c>
      <c r="T38" s="68">
        <f t="shared" si="23"/>
        <v>0</v>
      </c>
      <c r="U38" s="68">
        <f t="shared" si="24"/>
        <v>0</v>
      </c>
    </row>
    <row r="39" spans="1:21" ht="14.25" hidden="1" customHeight="1" x14ac:dyDescent="0.2">
      <c r="A39" s="66">
        <f>'BİLGİ GİRİŞİ'!A34</f>
        <v>33</v>
      </c>
      <c r="B39" s="112">
        <f>'BİLGİ GİRİŞİ'!B34</f>
        <v>0</v>
      </c>
      <c r="C39" s="112">
        <f>'BİLGİ GİRİŞİ'!C34</f>
        <v>0</v>
      </c>
      <c r="D39" s="66">
        <f t="shared" si="0"/>
        <v>0</v>
      </c>
      <c r="E39" s="66">
        <f>'BİLGİ GİRİŞİ'!G34</f>
        <v>0</v>
      </c>
      <c r="F39" s="67">
        <f t="shared" si="1"/>
        <v>18.283579999999997</v>
      </c>
      <c r="G39" s="68">
        <f t="shared" si="14"/>
        <v>0</v>
      </c>
      <c r="H39" s="68">
        <f t="shared" si="15"/>
        <v>0</v>
      </c>
      <c r="I39" s="68">
        <f t="shared" si="16"/>
        <v>0</v>
      </c>
      <c r="J39" s="68">
        <f>ASG.GEÇ.İND.BORD.!E37</f>
        <v>0</v>
      </c>
      <c r="K39" s="68">
        <f>'BİLGİ GİRİŞİ'!U34</f>
        <v>0</v>
      </c>
      <c r="L39" s="68">
        <f t="shared" si="17"/>
        <v>0</v>
      </c>
      <c r="M39" s="68">
        <f t="shared" si="18"/>
        <v>0</v>
      </c>
      <c r="N39" s="68">
        <f t="shared" si="19"/>
        <v>0</v>
      </c>
      <c r="O39" s="68">
        <f>'BİLGİ GİRİŞİ'!H34</f>
        <v>0</v>
      </c>
      <c r="P39" s="68">
        <f t="shared" si="8"/>
        <v>0</v>
      </c>
      <c r="Q39" s="68">
        <f t="shared" si="20"/>
        <v>0</v>
      </c>
      <c r="R39" s="68">
        <f t="shared" si="21"/>
        <v>0</v>
      </c>
      <c r="S39" s="68">
        <f t="shared" si="22"/>
        <v>0</v>
      </c>
      <c r="T39" s="68">
        <f t="shared" si="23"/>
        <v>0</v>
      </c>
      <c r="U39" s="68">
        <f t="shared" si="24"/>
        <v>0</v>
      </c>
    </row>
    <row r="40" spans="1:21" ht="14.25" hidden="1" customHeight="1" x14ac:dyDescent="0.2">
      <c r="A40" s="66">
        <f>'BİLGİ GİRİŞİ'!A35</f>
        <v>34</v>
      </c>
      <c r="B40" s="112">
        <f>'BİLGİ GİRİŞİ'!B35</f>
        <v>0</v>
      </c>
      <c r="C40" s="112">
        <f>'BİLGİ GİRİŞİ'!C35</f>
        <v>0</v>
      </c>
      <c r="D40" s="66">
        <f t="shared" si="0"/>
        <v>0</v>
      </c>
      <c r="E40" s="66">
        <f>'BİLGİ GİRİŞİ'!G35</f>
        <v>0</v>
      </c>
      <c r="F40" s="67">
        <f t="shared" si="1"/>
        <v>18.283579999999997</v>
      </c>
      <c r="G40" s="68">
        <f t="shared" si="14"/>
        <v>0</v>
      </c>
      <c r="H40" s="68">
        <f t="shared" si="15"/>
        <v>0</v>
      </c>
      <c r="I40" s="68">
        <f t="shared" si="16"/>
        <v>0</v>
      </c>
      <c r="J40" s="68">
        <f>ASG.GEÇ.İND.BORD.!E38</f>
        <v>0</v>
      </c>
      <c r="K40" s="68">
        <f>'BİLGİ GİRİŞİ'!U35</f>
        <v>0</v>
      </c>
      <c r="L40" s="68">
        <f t="shared" si="17"/>
        <v>0</v>
      </c>
      <c r="M40" s="68">
        <f t="shared" si="18"/>
        <v>0</v>
      </c>
      <c r="N40" s="68">
        <f t="shared" si="19"/>
        <v>0</v>
      </c>
      <c r="O40" s="68">
        <f>'BİLGİ GİRİŞİ'!H35</f>
        <v>0</v>
      </c>
      <c r="P40" s="68">
        <f t="shared" si="8"/>
        <v>0</v>
      </c>
      <c r="Q40" s="68">
        <f t="shared" si="20"/>
        <v>0</v>
      </c>
      <c r="R40" s="68">
        <f t="shared" si="21"/>
        <v>0</v>
      </c>
      <c r="S40" s="68">
        <f t="shared" si="22"/>
        <v>0</v>
      </c>
      <c r="T40" s="68">
        <f t="shared" si="23"/>
        <v>0</v>
      </c>
      <c r="U40" s="68">
        <f t="shared" si="24"/>
        <v>0</v>
      </c>
    </row>
    <row r="41" spans="1:21" ht="14.25" hidden="1" customHeight="1" x14ac:dyDescent="0.2">
      <c r="A41" s="66">
        <f>'BİLGİ GİRİŞİ'!A36</f>
        <v>35</v>
      </c>
      <c r="B41" s="112">
        <f>'BİLGİ GİRİŞİ'!B36</f>
        <v>0</v>
      </c>
      <c r="C41" s="112">
        <f>'BİLGİ GİRİŞİ'!C36</f>
        <v>0</v>
      </c>
      <c r="D41" s="66">
        <f t="shared" si="0"/>
        <v>0</v>
      </c>
      <c r="E41" s="66">
        <f>'BİLGİ GİRİŞİ'!G36</f>
        <v>0</v>
      </c>
      <c r="F41" s="67">
        <f t="shared" si="1"/>
        <v>18.283579999999997</v>
      </c>
      <c r="G41" s="68">
        <f t="shared" si="14"/>
        <v>0</v>
      </c>
      <c r="H41" s="68">
        <f t="shared" si="15"/>
        <v>0</v>
      </c>
      <c r="I41" s="68">
        <f t="shared" si="16"/>
        <v>0</v>
      </c>
      <c r="J41" s="68">
        <f>ASG.GEÇ.İND.BORD.!E39</f>
        <v>0</v>
      </c>
      <c r="K41" s="68">
        <f>'BİLGİ GİRİŞİ'!U36</f>
        <v>0</v>
      </c>
      <c r="L41" s="68">
        <f t="shared" si="17"/>
        <v>0</v>
      </c>
      <c r="M41" s="68">
        <f t="shared" si="18"/>
        <v>0</v>
      </c>
      <c r="N41" s="68">
        <f t="shared" si="19"/>
        <v>0</v>
      </c>
      <c r="O41" s="68">
        <f>'BİLGİ GİRİŞİ'!H36</f>
        <v>0</v>
      </c>
      <c r="P41" s="68">
        <f t="shared" si="8"/>
        <v>0</v>
      </c>
      <c r="Q41" s="68">
        <f t="shared" si="20"/>
        <v>0</v>
      </c>
      <c r="R41" s="68">
        <f t="shared" si="21"/>
        <v>0</v>
      </c>
      <c r="S41" s="68">
        <f t="shared" si="22"/>
        <v>0</v>
      </c>
      <c r="T41" s="68">
        <f t="shared" si="23"/>
        <v>0</v>
      </c>
      <c r="U41" s="68">
        <f t="shared" si="24"/>
        <v>0</v>
      </c>
    </row>
    <row r="42" spans="1:21" ht="14.25" hidden="1" customHeight="1" x14ac:dyDescent="0.2">
      <c r="A42" s="66">
        <f>'BİLGİ GİRİŞİ'!A37</f>
        <v>36</v>
      </c>
      <c r="B42" s="112">
        <f>'BİLGİ GİRİŞİ'!B37</f>
        <v>0</v>
      </c>
      <c r="C42" s="112">
        <f>'BİLGİ GİRİŞİ'!C37</f>
        <v>0</v>
      </c>
      <c r="D42" s="66">
        <f t="shared" si="0"/>
        <v>0</v>
      </c>
      <c r="E42" s="66">
        <f>'BİLGİ GİRİŞİ'!G37</f>
        <v>0</v>
      </c>
      <c r="F42" s="67">
        <f t="shared" si="1"/>
        <v>18.283579999999997</v>
      </c>
      <c r="G42" s="68">
        <f t="shared" si="14"/>
        <v>0</v>
      </c>
      <c r="H42" s="68">
        <f t="shared" si="15"/>
        <v>0</v>
      </c>
      <c r="I42" s="68">
        <f t="shared" si="16"/>
        <v>0</v>
      </c>
      <c r="J42" s="68">
        <f>ASG.GEÇ.İND.BORD.!E40</f>
        <v>0</v>
      </c>
      <c r="K42" s="68">
        <f>'BİLGİ GİRİŞİ'!U37</f>
        <v>0</v>
      </c>
      <c r="L42" s="68">
        <f t="shared" si="17"/>
        <v>0</v>
      </c>
      <c r="M42" s="68">
        <f t="shared" si="18"/>
        <v>0</v>
      </c>
      <c r="N42" s="68">
        <f t="shared" si="19"/>
        <v>0</v>
      </c>
      <c r="O42" s="68">
        <f>'BİLGİ GİRİŞİ'!H37</f>
        <v>0</v>
      </c>
      <c r="P42" s="68">
        <f t="shared" si="8"/>
        <v>0</v>
      </c>
      <c r="Q42" s="68">
        <f t="shared" si="20"/>
        <v>0</v>
      </c>
      <c r="R42" s="68">
        <f t="shared" si="21"/>
        <v>0</v>
      </c>
      <c r="S42" s="68">
        <f t="shared" si="22"/>
        <v>0</v>
      </c>
      <c r="T42" s="68">
        <f t="shared" si="23"/>
        <v>0</v>
      </c>
      <c r="U42" s="68">
        <f t="shared" si="24"/>
        <v>0</v>
      </c>
    </row>
    <row r="43" spans="1:21" ht="14.25" hidden="1" customHeight="1" x14ac:dyDescent="0.2">
      <c r="A43" s="66">
        <f>'BİLGİ GİRİŞİ'!A38</f>
        <v>37</v>
      </c>
      <c r="B43" s="112">
        <f>'BİLGİ GİRİŞİ'!B38</f>
        <v>0</v>
      </c>
      <c r="C43" s="112">
        <f>'BİLGİ GİRİŞİ'!C38</f>
        <v>0</v>
      </c>
      <c r="D43" s="66">
        <f t="shared" si="0"/>
        <v>0</v>
      </c>
      <c r="E43" s="66">
        <f>'BİLGİ GİRİŞİ'!G38</f>
        <v>0</v>
      </c>
      <c r="F43" s="67">
        <f t="shared" si="1"/>
        <v>18.283579999999997</v>
      </c>
      <c r="G43" s="68">
        <f t="shared" si="14"/>
        <v>0</v>
      </c>
      <c r="H43" s="68">
        <f t="shared" si="15"/>
        <v>0</v>
      </c>
      <c r="I43" s="68">
        <f t="shared" si="16"/>
        <v>0</v>
      </c>
      <c r="J43" s="68">
        <f>ASG.GEÇ.İND.BORD.!E41</f>
        <v>0</v>
      </c>
      <c r="K43" s="68">
        <f>'BİLGİ GİRİŞİ'!U38</f>
        <v>0</v>
      </c>
      <c r="L43" s="68">
        <f t="shared" si="17"/>
        <v>0</v>
      </c>
      <c r="M43" s="68">
        <f t="shared" si="18"/>
        <v>0</v>
      </c>
      <c r="N43" s="68">
        <f t="shared" si="19"/>
        <v>0</v>
      </c>
      <c r="O43" s="68">
        <f>'BİLGİ GİRİŞİ'!H38</f>
        <v>0</v>
      </c>
      <c r="P43" s="68">
        <f t="shared" si="8"/>
        <v>0</v>
      </c>
      <c r="Q43" s="68">
        <f t="shared" si="20"/>
        <v>0</v>
      </c>
      <c r="R43" s="68">
        <f t="shared" si="21"/>
        <v>0</v>
      </c>
      <c r="S43" s="68">
        <f t="shared" si="22"/>
        <v>0</v>
      </c>
      <c r="T43" s="68">
        <f t="shared" si="23"/>
        <v>0</v>
      </c>
      <c r="U43" s="68">
        <f t="shared" si="24"/>
        <v>0</v>
      </c>
    </row>
    <row r="44" spans="1:21" ht="14.25" hidden="1" customHeight="1" x14ac:dyDescent="0.2">
      <c r="A44" s="66">
        <f>'BİLGİ GİRİŞİ'!A39</f>
        <v>38</v>
      </c>
      <c r="B44" s="112">
        <f>'BİLGİ GİRİŞİ'!B39</f>
        <v>0</v>
      </c>
      <c r="C44" s="112">
        <f>'BİLGİ GİRİŞİ'!C39</f>
        <v>0</v>
      </c>
      <c r="D44" s="66">
        <f t="shared" si="0"/>
        <v>0</v>
      </c>
      <c r="E44" s="66">
        <f>'BİLGİ GİRİŞİ'!G39</f>
        <v>0</v>
      </c>
      <c r="F44" s="67">
        <f t="shared" si="1"/>
        <v>18.283579999999997</v>
      </c>
      <c r="G44" s="68">
        <f t="shared" si="14"/>
        <v>0</v>
      </c>
      <c r="H44" s="68">
        <f t="shared" si="15"/>
        <v>0</v>
      </c>
      <c r="I44" s="68">
        <f t="shared" si="16"/>
        <v>0</v>
      </c>
      <c r="J44" s="68">
        <f>ASG.GEÇ.İND.BORD.!E42</f>
        <v>0</v>
      </c>
      <c r="K44" s="68">
        <f>'BİLGİ GİRİŞİ'!U39</f>
        <v>0</v>
      </c>
      <c r="L44" s="68">
        <f t="shared" si="17"/>
        <v>0</v>
      </c>
      <c r="M44" s="68">
        <f t="shared" si="18"/>
        <v>0</v>
      </c>
      <c r="N44" s="68">
        <f t="shared" si="19"/>
        <v>0</v>
      </c>
      <c r="O44" s="68">
        <f>'BİLGİ GİRİŞİ'!H39</f>
        <v>0</v>
      </c>
      <c r="P44" s="68">
        <f t="shared" si="8"/>
        <v>0</v>
      </c>
      <c r="Q44" s="68">
        <f t="shared" si="20"/>
        <v>0</v>
      </c>
      <c r="R44" s="68">
        <f t="shared" si="21"/>
        <v>0</v>
      </c>
      <c r="S44" s="68">
        <f t="shared" si="22"/>
        <v>0</v>
      </c>
      <c r="T44" s="68">
        <f t="shared" si="23"/>
        <v>0</v>
      </c>
      <c r="U44" s="68">
        <f t="shared" si="24"/>
        <v>0</v>
      </c>
    </row>
    <row r="45" spans="1:21" ht="14.25" hidden="1" customHeight="1" x14ac:dyDescent="0.2">
      <c r="A45" s="66">
        <f>'BİLGİ GİRİŞİ'!A40</f>
        <v>39</v>
      </c>
      <c r="B45" s="112">
        <f>'BİLGİ GİRİŞİ'!B40</f>
        <v>0</v>
      </c>
      <c r="C45" s="112">
        <f>'BİLGİ GİRİŞİ'!C40</f>
        <v>0</v>
      </c>
      <c r="D45" s="66">
        <f t="shared" si="0"/>
        <v>0</v>
      </c>
      <c r="E45" s="66">
        <f>'BİLGİ GİRİŞİ'!G40</f>
        <v>0</v>
      </c>
      <c r="F45" s="67">
        <f t="shared" si="1"/>
        <v>18.283579999999997</v>
      </c>
      <c r="G45" s="68">
        <f t="shared" si="14"/>
        <v>0</v>
      </c>
      <c r="H45" s="68">
        <f t="shared" si="15"/>
        <v>0</v>
      </c>
      <c r="I45" s="68">
        <f t="shared" si="16"/>
        <v>0</v>
      </c>
      <c r="J45" s="68">
        <f>ASG.GEÇ.İND.BORD.!E43</f>
        <v>0</v>
      </c>
      <c r="K45" s="68">
        <f>'BİLGİ GİRİŞİ'!U40</f>
        <v>0</v>
      </c>
      <c r="L45" s="68">
        <f t="shared" si="17"/>
        <v>0</v>
      </c>
      <c r="M45" s="68">
        <f t="shared" si="18"/>
        <v>0</v>
      </c>
      <c r="N45" s="68">
        <f t="shared" si="19"/>
        <v>0</v>
      </c>
      <c r="O45" s="68">
        <f>'BİLGİ GİRİŞİ'!H40</f>
        <v>0</v>
      </c>
      <c r="P45" s="68">
        <f t="shared" si="8"/>
        <v>0</v>
      </c>
      <c r="Q45" s="68">
        <f t="shared" si="20"/>
        <v>0</v>
      </c>
      <c r="R45" s="68">
        <f t="shared" si="21"/>
        <v>0</v>
      </c>
      <c r="S45" s="68">
        <f t="shared" si="22"/>
        <v>0</v>
      </c>
      <c r="T45" s="68">
        <f t="shared" si="23"/>
        <v>0</v>
      </c>
      <c r="U45" s="68">
        <f t="shared" si="24"/>
        <v>0</v>
      </c>
    </row>
    <row r="46" spans="1:21" ht="14.25" hidden="1" customHeight="1" x14ac:dyDescent="0.2">
      <c r="A46" s="66">
        <f>'BİLGİ GİRİŞİ'!A41</f>
        <v>40</v>
      </c>
      <c r="B46" s="112">
        <f>'BİLGİ GİRİŞİ'!B41</f>
        <v>0</v>
      </c>
      <c r="C46" s="112">
        <f>'BİLGİ GİRİŞİ'!C41</f>
        <v>0</v>
      </c>
      <c r="D46" s="66">
        <f t="shared" si="0"/>
        <v>0</v>
      </c>
      <c r="E46" s="66">
        <f>'BİLGİ GİRİŞİ'!G41</f>
        <v>0</v>
      </c>
      <c r="F46" s="67">
        <f t="shared" si="1"/>
        <v>18.283579999999997</v>
      </c>
      <c r="G46" s="68">
        <f t="shared" si="14"/>
        <v>0</v>
      </c>
      <c r="H46" s="68">
        <f t="shared" si="15"/>
        <v>0</v>
      </c>
      <c r="I46" s="68">
        <f t="shared" si="16"/>
        <v>0</v>
      </c>
      <c r="J46" s="68">
        <f>ASG.GEÇ.İND.BORD.!E44</f>
        <v>0</v>
      </c>
      <c r="K46" s="68">
        <f>'BİLGİ GİRİŞİ'!U41</f>
        <v>0</v>
      </c>
      <c r="L46" s="68">
        <f t="shared" si="17"/>
        <v>0</v>
      </c>
      <c r="M46" s="68">
        <f t="shared" si="18"/>
        <v>0</v>
      </c>
      <c r="N46" s="68">
        <f t="shared" si="19"/>
        <v>0</v>
      </c>
      <c r="O46" s="68">
        <f>'BİLGİ GİRİŞİ'!H41</f>
        <v>0</v>
      </c>
      <c r="P46" s="68">
        <f t="shared" si="8"/>
        <v>0</v>
      </c>
      <c r="Q46" s="68">
        <f t="shared" si="20"/>
        <v>0</v>
      </c>
      <c r="R46" s="68">
        <f t="shared" si="21"/>
        <v>0</v>
      </c>
      <c r="S46" s="68">
        <f t="shared" si="22"/>
        <v>0</v>
      </c>
      <c r="T46" s="68">
        <f t="shared" si="23"/>
        <v>0</v>
      </c>
      <c r="U46" s="68">
        <f t="shared" si="24"/>
        <v>0</v>
      </c>
    </row>
    <row r="47" spans="1:21" ht="14.25" hidden="1" customHeight="1" x14ac:dyDescent="0.2">
      <c r="A47" s="66">
        <f>'BİLGİ GİRİŞİ'!A42</f>
        <v>41</v>
      </c>
      <c r="B47" s="112">
        <f>'BİLGİ GİRİŞİ'!B42</f>
        <v>0</v>
      </c>
      <c r="C47" s="112">
        <f>'BİLGİ GİRİŞİ'!C42</f>
        <v>0</v>
      </c>
      <c r="D47" s="66">
        <f t="shared" si="0"/>
        <v>0</v>
      </c>
      <c r="E47" s="66">
        <f>'BİLGİ GİRİŞİ'!G42</f>
        <v>0</v>
      </c>
      <c r="F47" s="67">
        <f t="shared" si="1"/>
        <v>18.283579999999997</v>
      </c>
      <c r="G47" s="68">
        <f t="shared" si="14"/>
        <v>0</v>
      </c>
      <c r="H47" s="68">
        <f t="shared" si="15"/>
        <v>0</v>
      </c>
      <c r="I47" s="68">
        <f t="shared" si="16"/>
        <v>0</v>
      </c>
      <c r="J47" s="68">
        <f>ASG.GEÇ.İND.BORD.!E45</f>
        <v>0</v>
      </c>
      <c r="K47" s="68">
        <f>'BİLGİ GİRİŞİ'!U42</f>
        <v>0</v>
      </c>
      <c r="L47" s="68">
        <f t="shared" si="17"/>
        <v>0</v>
      </c>
      <c r="M47" s="68">
        <f t="shared" si="18"/>
        <v>0</v>
      </c>
      <c r="N47" s="68">
        <f t="shared" si="19"/>
        <v>0</v>
      </c>
      <c r="O47" s="68">
        <f>'BİLGİ GİRİŞİ'!H42</f>
        <v>0</v>
      </c>
      <c r="P47" s="68">
        <f t="shared" si="8"/>
        <v>0</v>
      </c>
      <c r="Q47" s="68">
        <f t="shared" si="20"/>
        <v>0</v>
      </c>
      <c r="R47" s="68">
        <f t="shared" si="21"/>
        <v>0</v>
      </c>
      <c r="S47" s="68">
        <f t="shared" si="22"/>
        <v>0</v>
      </c>
      <c r="T47" s="68">
        <f t="shared" si="23"/>
        <v>0</v>
      </c>
      <c r="U47" s="68">
        <f t="shared" si="24"/>
        <v>0</v>
      </c>
    </row>
    <row r="48" spans="1:21" ht="14.25" hidden="1" customHeight="1" x14ac:dyDescent="0.2">
      <c r="A48" s="66">
        <f>'BİLGİ GİRİŞİ'!A43</f>
        <v>42</v>
      </c>
      <c r="B48" s="112">
        <f>'BİLGİ GİRİŞİ'!B43</f>
        <v>0</v>
      </c>
      <c r="C48" s="112">
        <f>'BİLGİ GİRİŞİ'!C43</f>
        <v>0</v>
      </c>
      <c r="D48" s="66">
        <f t="shared" si="0"/>
        <v>0</v>
      </c>
      <c r="E48" s="66">
        <f>'BİLGİ GİRİŞİ'!G43</f>
        <v>0</v>
      </c>
      <c r="F48" s="67">
        <f t="shared" si="1"/>
        <v>18.283579999999997</v>
      </c>
      <c r="G48" s="68">
        <f t="shared" si="14"/>
        <v>0</v>
      </c>
      <c r="H48" s="68">
        <f t="shared" si="15"/>
        <v>0</v>
      </c>
      <c r="I48" s="68">
        <f t="shared" si="16"/>
        <v>0</v>
      </c>
      <c r="J48" s="68">
        <f>ASG.GEÇ.İND.BORD.!E46</f>
        <v>0</v>
      </c>
      <c r="K48" s="68">
        <f>'BİLGİ GİRİŞİ'!U43</f>
        <v>0</v>
      </c>
      <c r="L48" s="68">
        <f t="shared" si="17"/>
        <v>0</v>
      </c>
      <c r="M48" s="68">
        <f t="shared" si="18"/>
        <v>0</v>
      </c>
      <c r="N48" s="68">
        <f t="shared" si="19"/>
        <v>0</v>
      </c>
      <c r="O48" s="68">
        <f>'BİLGİ GİRİŞİ'!H43</f>
        <v>0</v>
      </c>
      <c r="P48" s="68">
        <f t="shared" si="8"/>
        <v>0</v>
      </c>
      <c r="Q48" s="68">
        <f t="shared" si="20"/>
        <v>0</v>
      </c>
      <c r="R48" s="68">
        <f t="shared" si="21"/>
        <v>0</v>
      </c>
      <c r="S48" s="68">
        <f t="shared" si="22"/>
        <v>0</v>
      </c>
      <c r="T48" s="68">
        <f t="shared" si="23"/>
        <v>0</v>
      </c>
      <c r="U48" s="68">
        <f t="shared" si="24"/>
        <v>0</v>
      </c>
    </row>
    <row r="49" spans="1:21" ht="14.25" hidden="1" customHeight="1" x14ac:dyDescent="0.2">
      <c r="A49" s="66">
        <f>'BİLGİ GİRİŞİ'!A44</f>
        <v>43</v>
      </c>
      <c r="B49" s="112">
        <f>'BİLGİ GİRİŞİ'!B44</f>
        <v>0</v>
      </c>
      <c r="C49" s="112">
        <f>'BİLGİ GİRİŞİ'!C44</f>
        <v>0</v>
      </c>
      <c r="D49" s="66">
        <f t="shared" si="0"/>
        <v>0</v>
      </c>
      <c r="E49" s="66">
        <f>'BİLGİ GİRİŞİ'!G44</f>
        <v>0</v>
      </c>
      <c r="F49" s="67">
        <f t="shared" si="1"/>
        <v>18.283579999999997</v>
      </c>
      <c r="G49" s="68">
        <f t="shared" si="14"/>
        <v>0</v>
      </c>
      <c r="H49" s="68">
        <f t="shared" si="15"/>
        <v>0</v>
      </c>
      <c r="I49" s="68">
        <f t="shared" si="16"/>
        <v>0</v>
      </c>
      <c r="J49" s="68">
        <f>ASG.GEÇ.İND.BORD.!E47</f>
        <v>0</v>
      </c>
      <c r="K49" s="68">
        <f>'BİLGİ GİRİŞİ'!U44</f>
        <v>0</v>
      </c>
      <c r="L49" s="68">
        <f t="shared" si="17"/>
        <v>0</v>
      </c>
      <c r="M49" s="68">
        <f t="shared" si="18"/>
        <v>0</v>
      </c>
      <c r="N49" s="68">
        <f t="shared" si="19"/>
        <v>0</v>
      </c>
      <c r="O49" s="68">
        <f>'BİLGİ GİRİŞİ'!H44</f>
        <v>0</v>
      </c>
      <c r="P49" s="68">
        <f t="shared" si="8"/>
        <v>0</v>
      </c>
      <c r="Q49" s="68">
        <f t="shared" si="20"/>
        <v>0</v>
      </c>
      <c r="R49" s="68">
        <f t="shared" si="21"/>
        <v>0</v>
      </c>
      <c r="S49" s="68">
        <f t="shared" si="22"/>
        <v>0</v>
      </c>
      <c r="T49" s="68">
        <f t="shared" si="23"/>
        <v>0</v>
      </c>
      <c r="U49" s="68">
        <f t="shared" si="24"/>
        <v>0</v>
      </c>
    </row>
    <row r="50" spans="1:21" ht="14.25" hidden="1" customHeight="1" x14ac:dyDescent="0.2">
      <c r="A50" s="66">
        <f>'BİLGİ GİRİŞİ'!A45</f>
        <v>44</v>
      </c>
      <c r="B50" s="112">
        <f>'BİLGİ GİRİŞİ'!B45</f>
        <v>0</v>
      </c>
      <c r="C50" s="112">
        <f>'BİLGİ GİRİŞİ'!C45</f>
        <v>0</v>
      </c>
      <c r="D50" s="66">
        <f t="shared" si="0"/>
        <v>0</v>
      </c>
      <c r="E50" s="66">
        <f>'BİLGİ GİRİŞİ'!G45</f>
        <v>0</v>
      </c>
      <c r="F50" s="67">
        <f t="shared" si="1"/>
        <v>18.283579999999997</v>
      </c>
      <c r="G50" s="68">
        <f t="shared" si="14"/>
        <v>0</v>
      </c>
      <c r="H50" s="68">
        <f t="shared" si="15"/>
        <v>0</v>
      </c>
      <c r="I50" s="68">
        <f t="shared" si="16"/>
        <v>0</v>
      </c>
      <c r="J50" s="68">
        <f>ASG.GEÇ.İND.BORD.!E48</f>
        <v>0</v>
      </c>
      <c r="K50" s="68">
        <f>'BİLGİ GİRİŞİ'!U45</f>
        <v>0</v>
      </c>
      <c r="L50" s="68">
        <f t="shared" si="17"/>
        <v>0</v>
      </c>
      <c r="M50" s="68">
        <f t="shared" si="18"/>
        <v>0</v>
      </c>
      <c r="N50" s="68">
        <f t="shared" si="19"/>
        <v>0</v>
      </c>
      <c r="O50" s="68">
        <f>'BİLGİ GİRİŞİ'!H45</f>
        <v>0</v>
      </c>
      <c r="P50" s="68">
        <f t="shared" si="8"/>
        <v>0</v>
      </c>
      <c r="Q50" s="68">
        <f t="shared" si="20"/>
        <v>0</v>
      </c>
      <c r="R50" s="68">
        <f t="shared" si="21"/>
        <v>0</v>
      </c>
      <c r="S50" s="68">
        <f t="shared" si="22"/>
        <v>0</v>
      </c>
      <c r="T50" s="68">
        <f t="shared" si="23"/>
        <v>0</v>
      </c>
      <c r="U50" s="68">
        <f t="shared" si="24"/>
        <v>0</v>
      </c>
    </row>
    <row r="51" spans="1:21" ht="14.25" hidden="1" customHeight="1" x14ac:dyDescent="0.2">
      <c r="A51" s="66">
        <f>'BİLGİ GİRİŞİ'!A46</f>
        <v>45</v>
      </c>
      <c r="B51" s="112">
        <f>'BİLGİ GİRİŞİ'!B46</f>
        <v>0</v>
      </c>
      <c r="C51" s="112">
        <f>'BİLGİ GİRİŞİ'!C46</f>
        <v>0</v>
      </c>
      <c r="D51" s="66">
        <f t="shared" si="0"/>
        <v>0</v>
      </c>
      <c r="E51" s="66">
        <f>'BİLGİ GİRİŞİ'!G46</f>
        <v>0</v>
      </c>
      <c r="F51" s="67">
        <f t="shared" si="1"/>
        <v>18.283579999999997</v>
      </c>
      <c r="G51" s="68">
        <f t="shared" si="14"/>
        <v>0</v>
      </c>
      <c r="H51" s="68">
        <f t="shared" si="15"/>
        <v>0</v>
      </c>
      <c r="I51" s="68">
        <f t="shared" si="16"/>
        <v>0</v>
      </c>
      <c r="J51" s="68">
        <f>ASG.GEÇ.İND.BORD.!E49</f>
        <v>0</v>
      </c>
      <c r="K51" s="68">
        <f>'BİLGİ GİRİŞİ'!U46</f>
        <v>0</v>
      </c>
      <c r="L51" s="68">
        <f t="shared" si="17"/>
        <v>0</v>
      </c>
      <c r="M51" s="68">
        <f t="shared" si="18"/>
        <v>0</v>
      </c>
      <c r="N51" s="68">
        <f t="shared" si="19"/>
        <v>0</v>
      </c>
      <c r="O51" s="68">
        <f>'BİLGİ GİRİŞİ'!H46</f>
        <v>0</v>
      </c>
      <c r="P51" s="68">
        <f t="shared" si="8"/>
        <v>0</v>
      </c>
      <c r="Q51" s="68">
        <f t="shared" si="20"/>
        <v>0</v>
      </c>
      <c r="R51" s="68">
        <f t="shared" si="21"/>
        <v>0</v>
      </c>
      <c r="S51" s="68">
        <f t="shared" si="22"/>
        <v>0</v>
      </c>
      <c r="T51" s="68">
        <f t="shared" si="23"/>
        <v>0</v>
      </c>
      <c r="U51" s="68">
        <f t="shared" si="24"/>
        <v>0</v>
      </c>
    </row>
    <row r="52" spans="1:21" ht="14.25" hidden="1" customHeight="1" x14ac:dyDescent="0.2">
      <c r="A52" s="66">
        <f>'BİLGİ GİRİŞİ'!A47</f>
        <v>46</v>
      </c>
      <c r="B52" s="112">
        <f>'BİLGİ GİRİŞİ'!B47</f>
        <v>0</v>
      </c>
      <c r="C52" s="112">
        <f>'BİLGİ GİRİŞİ'!C47</f>
        <v>0</v>
      </c>
      <c r="D52" s="66">
        <f t="shared" si="0"/>
        <v>0</v>
      </c>
      <c r="E52" s="66">
        <f>'BİLGİ GİRİŞİ'!G47</f>
        <v>0</v>
      </c>
      <c r="F52" s="67">
        <f t="shared" si="1"/>
        <v>18.283579999999997</v>
      </c>
      <c r="G52" s="68">
        <f t="shared" si="14"/>
        <v>0</v>
      </c>
      <c r="H52" s="68">
        <f t="shared" si="15"/>
        <v>0</v>
      </c>
      <c r="I52" s="68">
        <f t="shared" si="16"/>
        <v>0</v>
      </c>
      <c r="J52" s="68">
        <f>ASG.GEÇ.İND.BORD.!E50</f>
        <v>0</v>
      </c>
      <c r="K52" s="68">
        <f>'BİLGİ GİRİŞİ'!U47</f>
        <v>0</v>
      </c>
      <c r="L52" s="68">
        <f t="shared" si="17"/>
        <v>0</v>
      </c>
      <c r="M52" s="68">
        <f t="shared" si="18"/>
        <v>0</v>
      </c>
      <c r="N52" s="68">
        <f t="shared" si="19"/>
        <v>0</v>
      </c>
      <c r="O52" s="68">
        <f>'BİLGİ GİRİŞİ'!H47</f>
        <v>0</v>
      </c>
      <c r="P52" s="68">
        <f t="shared" si="8"/>
        <v>0</v>
      </c>
      <c r="Q52" s="68">
        <f t="shared" si="20"/>
        <v>0</v>
      </c>
      <c r="R52" s="68">
        <f t="shared" si="21"/>
        <v>0</v>
      </c>
      <c r="S52" s="68">
        <f t="shared" si="22"/>
        <v>0</v>
      </c>
      <c r="T52" s="68">
        <f t="shared" si="23"/>
        <v>0</v>
      </c>
      <c r="U52" s="68">
        <f t="shared" si="24"/>
        <v>0</v>
      </c>
    </row>
    <row r="53" spans="1:21" ht="14.25" hidden="1" customHeight="1" x14ac:dyDescent="0.2">
      <c r="A53" s="66">
        <f>'BİLGİ GİRİŞİ'!A48</f>
        <v>47</v>
      </c>
      <c r="B53" s="112">
        <f>'BİLGİ GİRİŞİ'!B48</f>
        <v>0</v>
      </c>
      <c r="C53" s="112">
        <f>'BİLGİ GİRİŞİ'!C48</f>
        <v>0</v>
      </c>
      <c r="D53" s="66">
        <f t="shared" si="0"/>
        <v>0</v>
      </c>
      <c r="E53" s="66">
        <f>'BİLGİ GİRİŞİ'!G48</f>
        <v>0</v>
      </c>
      <c r="F53" s="67">
        <f t="shared" si="1"/>
        <v>18.283579999999997</v>
      </c>
      <c r="G53" s="68">
        <f t="shared" si="14"/>
        <v>0</v>
      </c>
      <c r="H53" s="68">
        <f t="shared" si="15"/>
        <v>0</v>
      </c>
      <c r="I53" s="68">
        <f t="shared" si="16"/>
        <v>0</v>
      </c>
      <c r="J53" s="68">
        <f>ASG.GEÇ.İND.BORD.!E51</f>
        <v>0</v>
      </c>
      <c r="K53" s="68">
        <f>'BİLGİ GİRİŞİ'!U48</f>
        <v>0</v>
      </c>
      <c r="L53" s="68">
        <f t="shared" si="17"/>
        <v>0</v>
      </c>
      <c r="M53" s="68">
        <f t="shared" si="18"/>
        <v>0</v>
      </c>
      <c r="N53" s="68">
        <f t="shared" si="19"/>
        <v>0</v>
      </c>
      <c r="O53" s="68">
        <f>'BİLGİ GİRİŞİ'!H48</f>
        <v>0</v>
      </c>
      <c r="P53" s="68">
        <f t="shared" si="8"/>
        <v>0</v>
      </c>
      <c r="Q53" s="68">
        <f t="shared" si="20"/>
        <v>0</v>
      </c>
      <c r="R53" s="68">
        <f t="shared" si="21"/>
        <v>0</v>
      </c>
      <c r="S53" s="68">
        <f t="shared" si="22"/>
        <v>0</v>
      </c>
      <c r="T53" s="68">
        <f t="shared" si="23"/>
        <v>0</v>
      </c>
      <c r="U53" s="68">
        <f t="shared" si="24"/>
        <v>0</v>
      </c>
    </row>
    <row r="54" spans="1:21" ht="14.25" hidden="1" customHeight="1" x14ac:dyDescent="0.2">
      <c r="A54" s="66">
        <f>'BİLGİ GİRİŞİ'!A49</f>
        <v>48</v>
      </c>
      <c r="B54" s="112">
        <f>'BİLGİ GİRİŞİ'!B49</f>
        <v>0</v>
      </c>
      <c r="C54" s="112">
        <f>'BİLGİ GİRİŞİ'!C49</f>
        <v>0</v>
      </c>
      <c r="D54" s="66">
        <f t="shared" si="0"/>
        <v>0</v>
      </c>
      <c r="E54" s="66">
        <f>'BİLGİ GİRİŞİ'!G49</f>
        <v>0</v>
      </c>
      <c r="F54" s="67">
        <f t="shared" si="1"/>
        <v>18.283579999999997</v>
      </c>
      <c r="G54" s="68">
        <f t="shared" si="14"/>
        <v>0</v>
      </c>
      <c r="H54" s="68">
        <f t="shared" si="15"/>
        <v>0</v>
      </c>
      <c r="I54" s="68">
        <f t="shared" si="16"/>
        <v>0</v>
      </c>
      <c r="J54" s="68">
        <f>ASG.GEÇ.İND.BORD.!E52</f>
        <v>0</v>
      </c>
      <c r="K54" s="68">
        <f>'BİLGİ GİRİŞİ'!U49</f>
        <v>0</v>
      </c>
      <c r="L54" s="68">
        <f t="shared" si="17"/>
        <v>0</v>
      </c>
      <c r="M54" s="68">
        <f t="shared" si="18"/>
        <v>0</v>
      </c>
      <c r="N54" s="68">
        <f t="shared" si="19"/>
        <v>0</v>
      </c>
      <c r="O54" s="68">
        <f>'BİLGİ GİRİŞİ'!H49</f>
        <v>0</v>
      </c>
      <c r="P54" s="68">
        <f t="shared" si="8"/>
        <v>0</v>
      </c>
      <c r="Q54" s="68">
        <f t="shared" si="20"/>
        <v>0</v>
      </c>
      <c r="R54" s="68">
        <f t="shared" si="21"/>
        <v>0</v>
      </c>
      <c r="S54" s="68">
        <f t="shared" si="22"/>
        <v>0</v>
      </c>
      <c r="T54" s="68">
        <f t="shared" si="23"/>
        <v>0</v>
      </c>
      <c r="U54" s="68">
        <f t="shared" si="24"/>
        <v>0</v>
      </c>
    </row>
    <row r="55" spans="1:21" ht="14.25" hidden="1" customHeight="1" x14ac:dyDescent="0.2">
      <c r="A55" s="66"/>
      <c r="B55" s="112"/>
      <c r="C55" s="112"/>
      <c r="D55" s="66"/>
      <c r="E55" s="66"/>
      <c r="F55" s="67"/>
      <c r="G55" s="68"/>
      <c r="H55" s="68"/>
      <c r="I55" s="68"/>
      <c r="J55" s="68"/>
      <c r="K55" s="68"/>
      <c r="L55" s="68"/>
      <c r="M55" s="68"/>
      <c r="N55" s="68"/>
      <c r="O55" s="68"/>
      <c r="P55" s="68">
        <f t="shared" si="8"/>
        <v>0</v>
      </c>
      <c r="Q55" s="68"/>
      <c r="R55" s="68"/>
      <c r="S55" s="68"/>
      <c r="T55" s="68"/>
      <c r="U55" s="68"/>
    </row>
    <row r="56" spans="1:21" ht="14.25" hidden="1" customHeight="1" x14ac:dyDescent="0.2">
      <c r="A56" s="66"/>
      <c r="B56" s="112"/>
      <c r="C56" s="112"/>
      <c r="D56" s="66"/>
      <c r="E56" s="66"/>
      <c r="F56" s="67"/>
      <c r="G56" s="68"/>
      <c r="H56" s="68"/>
      <c r="I56" s="68"/>
      <c r="J56" s="68"/>
      <c r="K56" s="68"/>
      <c r="L56" s="68"/>
      <c r="M56" s="68"/>
      <c r="N56" s="68"/>
      <c r="O56" s="68"/>
      <c r="P56" s="68">
        <f t="shared" si="8"/>
        <v>0</v>
      </c>
      <c r="Q56" s="68"/>
      <c r="R56" s="68"/>
      <c r="S56" s="68"/>
      <c r="T56" s="68"/>
      <c r="U56" s="68"/>
    </row>
    <row r="57" spans="1:21" ht="14.25" customHeight="1" x14ac:dyDescent="0.2">
      <c r="A57" s="272" t="s">
        <v>24</v>
      </c>
      <c r="B57" s="273"/>
      <c r="C57" s="274"/>
      <c r="D57" s="70">
        <f>SUM(D8:D56)</f>
        <v>21</v>
      </c>
      <c r="E57" s="70">
        <f>SUM(E8:E56)</f>
        <v>136</v>
      </c>
      <c r="F57" s="166"/>
      <c r="G57" s="71">
        <f>SUM(G8:G56)</f>
        <v>2486.5700000000002</v>
      </c>
      <c r="H57" s="71">
        <f>SUM(H8:H56)</f>
        <v>509.73999999999995</v>
      </c>
      <c r="I57" s="71">
        <f>SUM(I8:I56)</f>
        <v>2996.3100000000004</v>
      </c>
      <c r="J57" s="71">
        <f>SUM(J8:J56)</f>
        <v>1535.04</v>
      </c>
      <c r="K57" s="165"/>
      <c r="L57" s="165"/>
      <c r="M57" s="71">
        <f t="shared" ref="M57:U57" si="25">SUM(M8:M56)</f>
        <v>320.78000000000003</v>
      </c>
      <c r="N57" s="71">
        <f t="shared" si="25"/>
        <v>18.87</v>
      </c>
      <c r="O57" s="71">
        <f t="shared" si="25"/>
        <v>0</v>
      </c>
      <c r="P57" s="71">
        <f t="shared" si="25"/>
        <v>509.73999999999995</v>
      </c>
      <c r="Q57" s="71">
        <f t="shared" si="25"/>
        <v>348.11</v>
      </c>
      <c r="R57" s="167">
        <f t="shared" si="25"/>
        <v>857.86</v>
      </c>
      <c r="S57" s="71">
        <f t="shared" si="25"/>
        <v>1197.5</v>
      </c>
      <c r="T57" s="71">
        <f t="shared" si="25"/>
        <v>320.78000000000003</v>
      </c>
      <c r="U57" s="71">
        <f t="shared" si="25"/>
        <v>2119.59</v>
      </c>
    </row>
    <row r="58" spans="1:21" x14ac:dyDescent="0.2">
      <c r="A58" s="113"/>
      <c r="B58" s="114"/>
      <c r="C58" s="114"/>
      <c r="D58" s="114"/>
      <c r="E58" s="114"/>
      <c r="F58" s="115"/>
      <c r="G58" s="115"/>
      <c r="H58" s="72"/>
      <c r="I58" s="72"/>
      <c r="J58" s="72"/>
      <c r="K58" s="72"/>
      <c r="L58" s="90"/>
      <c r="M58" s="72"/>
      <c r="N58" s="72"/>
      <c r="O58" s="72"/>
      <c r="P58" s="72"/>
      <c r="Q58" s="72"/>
      <c r="R58" s="114"/>
      <c r="S58" s="114"/>
      <c r="T58" s="114"/>
      <c r="U58" s="116"/>
    </row>
    <row r="59" spans="1:21" ht="12.75" customHeight="1" x14ac:dyDescent="0.2">
      <c r="A59" s="111" t="str">
        <f>""&amp;S1&amp;" "&amp;CONCATENATE(KONTROL!C1,"-",KONTROL!C2)&amp;" ayına ait Ek Ders Karşılığı Ücretli Öğretmenlere "&amp;SAYFA!G25&amp;" tahakkuk etmiştir."</f>
        <v>YAHYALI ÇOK PROGRAMLI ANADOLU LİSESİ HAZİRAN-2019 ayına ait Ek Ders Karşılığı Ücretli Öğretmenlere //ikibinyüzondokuz TL ellidokuz Kuruş// tahakkuk etmiştir.</v>
      </c>
      <c r="B59" s="117"/>
      <c r="C59" s="117"/>
      <c r="D59" s="117"/>
      <c r="E59" s="117"/>
      <c r="F59" s="117"/>
      <c r="G59" s="117"/>
      <c r="H59" s="117"/>
      <c r="I59" s="117"/>
      <c r="J59" s="117"/>
      <c r="K59" s="117"/>
      <c r="L59" s="117"/>
      <c r="M59" s="117"/>
      <c r="N59" s="117"/>
      <c r="O59" s="117"/>
      <c r="P59" s="117"/>
      <c r="Q59" s="117"/>
      <c r="R59" s="117"/>
      <c r="S59" s="117"/>
      <c r="T59" s="117"/>
      <c r="U59" s="118"/>
    </row>
    <row r="60" spans="1:21" x14ac:dyDescent="0.2">
      <c r="A60" s="119"/>
      <c r="B60" s="120"/>
      <c r="C60" s="120"/>
      <c r="D60" s="120"/>
      <c r="E60" s="120"/>
      <c r="F60" s="121"/>
      <c r="G60" s="121"/>
      <c r="H60" s="109"/>
      <c r="I60" s="109"/>
      <c r="J60" s="109"/>
      <c r="K60" s="149"/>
      <c r="L60" s="110"/>
      <c r="M60" s="109"/>
      <c r="N60" s="109"/>
      <c r="O60" s="149"/>
      <c r="P60" s="109"/>
      <c r="Q60" s="109"/>
      <c r="R60" s="120"/>
      <c r="S60" s="120"/>
      <c r="T60" s="120"/>
      <c r="U60" s="122"/>
    </row>
    <row r="61" spans="1:21" x14ac:dyDescent="0.2">
      <c r="A61" s="119"/>
      <c r="B61" s="120"/>
      <c r="C61" s="120"/>
      <c r="D61" s="120"/>
      <c r="E61" s="120"/>
      <c r="F61" s="120"/>
      <c r="G61" s="120"/>
      <c r="H61" s="120"/>
      <c r="I61" s="120"/>
      <c r="J61" s="120"/>
      <c r="K61" s="120"/>
      <c r="L61" s="120"/>
      <c r="M61" s="120"/>
      <c r="N61" s="120"/>
      <c r="O61" s="120"/>
      <c r="P61" s="120"/>
      <c r="Q61" s="120"/>
      <c r="R61" s="120"/>
      <c r="S61" s="120"/>
      <c r="T61" s="120"/>
      <c r="U61" s="122"/>
    </row>
    <row r="62" spans="1:21" ht="12.75" customHeight="1" x14ac:dyDescent="0.2">
      <c r="A62" s="119"/>
      <c r="B62" s="229"/>
      <c r="C62" s="229"/>
      <c r="D62" s="229"/>
      <c r="E62" s="229"/>
      <c r="F62" s="229"/>
      <c r="G62" s="229"/>
      <c r="H62" s="229"/>
      <c r="I62" s="229"/>
      <c r="J62" s="229"/>
      <c r="K62" s="229"/>
      <c r="L62" s="229"/>
      <c r="M62" s="229"/>
      <c r="N62" s="229"/>
      <c r="O62" s="229"/>
      <c r="P62" s="229"/>
      <c r="Q62" s="229" t="s">
        <v>313</v>
      </c>
      <c r="R62" s="229"/>
      <c r="S62" s="229"/>
      <c r="T62" s="229"/>
      <c r="U62" s="230"/>
    </row>
    <row r="63" spans="1:21" x14ac:dyDescent="0.2">
      <c r="A63" s="119"/>
      <c r="B63" s="120" t="s">
        <v>216</v>
      </c>
      <c r="C63" s="120"/>
      <c r="D63" s="117"/>
      <c r="E63" s="117"/>
      <c r="F63" s="117"/>
      <c r="G63" s="120"/>
      <c r="H63" s="120"/>
      <c r="I63" s="120"/>
      <c r="J63" s="120"/>
      <c r="K63" s="120"/>
      <c r="L63" s="120"/>
      <c r="M63" s="120"/>
      <c r="N63" s="120"/>
      <c r="O63" s="120"/>
      <c r="P63" s="252"/>
      <c r="Q63" s="252"/>
      <c r="R63" s="252"/>
      <c r="S63" s="252"/>
      <c r="T63" s="148"/>
      <c r="U63" s="122"/>
    </row>
    <row r="64" spans="1:21" x14ac:dyDescent="0.2">
      <c r="A64" s="119"/>
      <c r="B64" s="120" t="s">
        <v>10</v>
      </c>
      <c r="C64" s="251" t="s">
        <v>294</v>
      </c>
      <c r="D64" s="251"/>
      <c r="E64" s="251"/>
      <c r="F64" s="117"/>
      <c r="G64" s="120"/>
      <c r="H64" s="120"/>
      <c r="I64" s="120"/>
      <c r="J64" s="120"/>
      <c r="K64" s="120"/>
      <c r="L64" s="120"/>
      <c r="M64" s="120"/>
      <c r="N64" s="120"/>
      <c r="O64" s="120"/>
      <c r="P64" s="253" t="s">
        <v>296</v>
      </c>
      <c r="Q64" s="253"/>
      <c r="R64" s="253"/>
      <c r="S64" s="253"/>
      <c r="T64" s="150"/>
      <c r="U64" s="122"/>
    </row>
    <row r="65" spans="1:21" x14ac:dyDescent="0.2">
      <c r="A65" s="119"/>
      <c r="B65" s="120" t="s">
        <v>215</v>
      </c>
      <c r="C65" s="251" t="s">
        <v>295</v>
      </c>
      <c r="D65" s="251"/>
      <c r="E65" s="251"/>
      <c r="F65" s="117"/>
      <c r="G65" s="120"/>
      <c r="H65" s="120"/>
      <c r="I65" s="120"/>
      <c r="J65" s="120"/>
      <c r="K65" s="120"/>
      <c r="L65" s="120"/>
      <c r="M65" s="120"/>
      <c r="N65" s="120"/>
      <c r="O65" s="120"/>
      <c r="P65" s="253" t="s">
        <v>273</v>
      </c>
      <c r="Q65" s="253"/>
      <c r="R65" s="253"/>
      <c r="S65" s="253"/>
      <c r="T65" s="150"/>
      <c r="U65" s="122"/>
    </row>
    <row r="66" spans="1:21" ht="30" customHeight="1" x14ac:dyDescent="0.2">
      <c r="A66" s="119"/>
      <c r="B66" s="120" t="s">
        <v>11</v>
      </c>
      <c r="C66" s="120"/>
      <c r="D66" s="120"/>
      <c r="E66" s="120"/>
      <c r="F66" s="109"/>
      <c r="G66" s="120"/>
      <c r="H66" s="120"/>
      <c r="I66" s="120"/>
      <c r="J66" s="120"/>
      <c r="K66" s="120"/>
      <c r="L66" s="120"/>
      <c r="M66" s="120"/>
      <c r="N66" s="120"/>
      <c r="O66" s="120"/>
      <c r="P66" s="120"/>
      <c r="Q66" s="251"/>
      <c r="R66" s="251"/>
      <c r="S66" s="120"/>
      <c r="T66" s="120"/>
      <c r="U66" s="122"/>
    </row>
    <row r="67" spans="1:21" x14ac:dyDescent="0.2">
      <c r="A67" s="123"/>
      <c r="B67" s="124"/>
      <c r="C67" s="124"/>
      <c r="D67" s="124"/>
      <c r="E67" s="124"/>
      <c r="F67" s="124"/>
      <c r="G67" s="124"/>
      <c r="H67" s="124"/>
      <c r="I67" s="124"/>
      <c r="J67" s="124"/>
      <c r="K67" s="124"/>
      <c r="L67" s="124"/>
      <c r="M67" s="124"/>
      <c r="N67" s="124"/>
      <c r="O67" s="124"/>
      <c r="P67" s="124"/>
      <c r="Q67" s="124"/>
      <c r="R67" s="124"/>
      <c r="S67" s="124"/>
      <c r="T67" s="124"/>
      <c r="U67" s="125"/>
    </row>
  </sheetData>
  <mergeCells count="41">
    <mergeCell ref="A57:C57"/>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6:R66"/>
    <mergeCell ref="P63:S63"/>
    <mergeCell ref="P64:S64"/>
    <mergeCell ref="P65:S65"/>
    <mergeCell ref="C64:E64"/>
    <mergeCell ref="C65:E65"/>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horizontalDpi="360" verticalDpi="360"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10" t="s">
        <v>146</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row>
    <row r="2" spans="1:38" ht="13.5" customHeight="1" x14ac:dyDescent="0.2"/>
    <row r="3" spans="1:38" ht="12.75" customHeight="1" x14ac:dyDescent="0.2">
      <c r="A3" s="315" t="s">
        <v>147</v>
      </c>
      <c r="B3" s="316"/>
      <c r="C3" s="316"/>
      <c r="D3" s="317"/>
      <c r="E3" s="297"/>
      <c r="F3" s="297"/>
      <c r="G3" s="297"/>
      <c r="H3" s="297"/>
      <c r="I3" s="297"/>
      <c r="J3" s="297"/>
      <c r="K3" s="297" t="s">
        <v>197</v>
      </c>
      <c r="L3" s="297"/>
      <c r="M3" s="297"/>
      <c r="N3" s="297"/>
      <c r="O3" s="296" t="s">
        <v>1</v>
      </c>
      <c r="P3" s="296"/>
      <c r="Q3" s="296"/>
      <c r="R3" s="310"/>
      <c r="S3" s="310"/>
      <c r="T3" s="310"/>
      <c r="U3" s="310"/>
      <c r="V3" s="411" t="s">
        <v>35</v>
      </c>
      <c r="W3" s="412"/>
      <c r="X3" s="413"/>
      <c r="Y3" s="63"/>
      <c r="Z3" s="64"/>
      <c r="AA3" s="64"/>
      <c r="AB3" s="64"/>
      <c r="AC3" s="64"/>
      <c r="AD3" s="64"/>
      <c r="AE3" s="318" t="s">
        <v>249</v>
      </c>
      <c r="AF3" s="318"/>
      <c r="AG3" s="318"/>
      <c r="AH3" s="318"/>
      <c r="AI3" s="318"/>
      <c r="AJ3" s="318"/>
      <c r="AK3" s="318"/>
      <c r="AL3" s="319"/>
    </row>
    <row r="4" spans="1:38" ht="12.75" customHeight="1" x14ac:dyDescent="0.2">
      <c r="A4" s="315" t="s">
        <v>148</v>
      </c>
      <c r="B4" s="316"/>
      <c r="C4" s="316"/>
      <c r="D4" s="317"/>
      <c r="E4" s="297"/>
      <c r="F4" s="297"/>
      <c r="G4" s="297"/>
      <c r="H4" s="297"/>
      <c r="I4" s="297"/>
      <c r="J4" s="297"/>
      <c r="K4" s="297"/>
      <c r="L4" s="297"/>
      <c r="M4" s="297"/>
      <c r="N4" s="297"/>
      <c r="O4" s="296" t="s">
        <v>198</v>
      </c>
      <c r="P4" s="296"/>
      <c r="Q4" s="296"/>
      <c r="R4" s="310"/>
      <c r="S4" s="310"/>
      <c r="T4" s="310"/>
      <c r="U4" s="310"/>
      <c r="V4" s="414"/>
      <c r="W4" s="415"/>
      <c r="X4" s="416"/>
      <c r="Y4" s="320" t="s">
        <v>36</v>
      </c>
      <c r="Z4" s="320"/>
      <c r="AA4" s="320"/>
      <c r="AB4" s="320"/>
      <c r="AC4" s="320"/>
      <c r="AD4" s="320"/>
      <c r="AE4" s="321"/>
      <c r="AF4" s="322"/>
      <c r="AG4" s="322"/>
      <c r="AH4" s="322"/>
      <c r="AI4" s="322"/>
      <c r="AJ4" s="322"/>
      <c r="AK4" s="322"/>
      <c r="AL4" s="323"/>
    </row>
    <row r="5" spans="1:38" ht="12.75" customHeight="1" x14ac:dyDescent="0.2">
      <c r="A5" s="299" t="s">
        <v>37</v>
      </c>
      <c r="B5" s="305"/>
      <c r="C5" s="305"/>
      <c r="D5" s="300"/>
      <c r="E5" s="7">
        <v>1</v>
      </c>
      <c r="F5" s="7">
        <v>2</v>
      </c>
      <c r="G5" s="7">
        <v>3</v>
      </c>
      <c r="H5" s="7">
        <v>4</v>
      </c>
      <c r="I5" s="297">
        <v>5</v>
      </c>
      <c r="J5" s="297"/>
      <c r="K5" s="297" t="s">
        <v>38</v>
      </c>
      <c r="L5" s="297"/>
      <c r="M5" s="297"/>
      <c r="N5" s="297"/>
      <c r="O5" s="296" t="s">
        <v>1</v>
      </c>
      <c r="P5" s="296"/>
      <c r="Q5" s="296"/>
      <c r="R5" s="310"/>
      <c r="S5" s="310"/>
      <c r="T5" s="310"/>
      <c r="U5" s="310"/>
      <c r="V5" s="414"/>
      <c r="W5" s="415"/>
      <c r="X5" s="416"/>
      <c r="Y5" s="420" t="s">
        <v>39</v>
      </c>
      <c r="Z5" s="421"/>
      <c r="AA5" s="421"/>
      <c r="AB5" s="421"/>
      <c r="AC5" s="421"/>
      <c r="AD5" s="422"/>
      <c r="AE5" s="321"/>
      <c r="AF5" s="322"/>
      <c r="AG5" s="322"/>
      <c r="AH5" s="322"/>
      <c r="AI5" s="322"/>
      <c r="AJ5" s="322"/>
      <c r="AK5" s="322"/>
      <c r="AL5" s="323"/>
    </row>
    <row r="6" spans="1:38" x14ac:dyDescent="0.2">
      <c r="A6" s="301"/>
      <c r="B6" s="306"/>
      <c r="C6" s="306"/>
      <c r="D6" s="302"/>
      <c r="E6" s="7">
        <v>13</v>
      </c>
      <c r="F6" s="7">
        <v>1</v>
      </c>
      <c r="G6" s="7">
        <v>31</v>
      </c>
      <c r="H6" s="7">
        <v>62</v>
      </c>
      <c r="I6" s="297">
        <v>285</v>
      </c>
      <c r="J6" s="297"/>
      <c r="K6" s="297"/>
      <c r="L6" s="297"/>
      <c r="M6" s="297"/>
      <c r="N6" s="297"/>
      <c r="O6" s="296" t="s">
        <v>198</v>
      </c>
      <c r="P6" s="296"/>
      <c r="Q6" s="296"/>
      <c r="R6" s="310"/>
      <c r="S6" s="310"/>
      <c r="T6" s="310"/>
      <c r="U6" s="310"/>
      <c r="V6" s="414"/>
      <c r="W6" s="415"/>
      <c r="X6" s="416"/>
      <c r="Y6" s="420" t="s">
        <v>40</v>
      </c>
      <c r="Z6" s="421"/>
      <c r="AA6" s="421"/>
      <c r="AB6" s="421"/>
      <c r="AC6" s="421"/>
      <c r="AD6" s="422"/>
      <c r="AE6" s="423"/>
      <c r="AF6" s="424"/>
      <c r="AG6" s="424"/>
      <c r="AH6" s="424"/>
      <c r="AI6" s="424"/>
      <c r="AJ6" s="424"/>
      <c r="AK6" s="424"/>
      <c r="AL6" s="425"/>
    </row>
    <row r="7" spans="1:38" x14ac:dyDescent="0.2">
      <c r="A7" s="420" t="s">
        <v>41</v>
      </c>
      <c r="B7" s="421"/>
      <c r="C7" s="421"/>
      <c r="D7" s="422"/>
      <c r="E7" s="321" t="s">
        <v>169</v>
      </c>
      <c r="F7" s="322"/>
      <c r="G7" s="322"/>
      <c r="H7" s="322"/>
      <c r="I7" s="322"/>
      <c r="J7" s="322"/>
      <c r="K7" s="322"/>
      <c r="L7" s="322"/>
      <c r="M7" s="322"/>
      <c r="N7" s="322"/>
      <c r="O7" s="322"/>
      <c r="P7" s="322"/>
      <c r="Q7" s="322"/>
      <c r="R7" s="322"/>
      <c r="S7" s="322"/>
      <c r="T7" s="322"/>
      <c r="U7" s="322"/>
      <c r="V7" s="414"/>
      <c r="W7" s="415"/>
      <c r="X7" s="416"/>
      <c r="Y7" s="420" t="s">
        <v>42</v>
      </c>
      <c r="Z7" s="421"/>
      <c r="AA7" s="421"/>
      <c r="AB7" s="421"/>
      <c r="AC7" s="421"/>
      <c r="AD7" s="422"/>
      <c r="AE7" s="321"/>
      <c r="AF7" s="322"/>
      <c r="AG7" s="322"/>
      <c r="AH7" s="322"/>
      <c r="AI7" s="322"/>
      <c r="AJ7" s="322"/>
      <c r="AK7" s="322"/>
      <c r="AL7" s="323"/>
    </row>
    <row r="8" spans="1:38" x14ac:dyDescent="0.2">
      <c r="A8" s="420" t="s">
        <v>43</v>
      </c>
      <c r="B8" s="421"/>
      <c r="C8" s="421"/>
      <c r="D8" s="422"/>
      <c r="E8" s="184" t="s">
        <v>258</v>
      </c>
      <c r="F8" s="185"/>
      <c r="G8" s="185"/>
      <c r="H8" s="185"/>
      <c r="I8" s="185"/>
      <c r="J8" s="185"/>
      <c r="K8" s="185"/>
      <c r="L8" s="185"/>
      <c r="M8" s="185"/>
      <c r="N8" s="185"/>
      <c r="O8" s="185"/>
      <c r="P8" s="185"/>
      <c r="Q8" s="185"/>
      <c r="R8" s="185"/>
      <c r="S8" s="185"/>
      <c r="T8" s="185"/>
      <c r="U8" s="185"/>
      <c r="V8" s="417"/>
      <c r="W8" s="418"/>
      <c r="X8" s="419"/>
      <c r="Y8" s="420" t="s">
        <v>44</v>
      </c>
      <c r="Z8" s="421"/>
      <c r="AA8" s="421"/>
      <c r="AB8" s="421"/>
      <c r="AC8" s="421"/>
      <c r="AD8" s="422"/>
      <c r="AE8" s="321"/>
      <c r="AF8" s="322"/>
      <c r="AG8" s="322"/>
      <c r="AH8" s="322"/>
      <c r="AI8" s="322"/>
      <c r="AJ8" s="322"/>
      <c r="AK8" s="322"/>
      <c r="AL8" s="323"/>
    </row>
    <row r="9" spans="1:38" ht="13.5" customHeight="1" x14ac:dyDescent="0.2">
      <c r="A9" s="337" t="s">
        <v>0</v>
      </c>
      <c r="B9" s="338"/>
      <c r="C9" s="338"/>
      <c r="D9" s="339"/>
      <c r="E9" s="297" t="s">
        <v>45</v>
      </c>
      <c r="F9" s="297"/>
      <c r="G9" s="297"/>
      <c r="H9" s="297"/>
      <c r="I9" s="298" t="s">
        <v>46</v>
      </c>
      <c r="J9" s="298"/>
      <c r="K9" s="298"/>
      <c r="L9" s="298"/>
      <c r="M9" s="299" t="s">
        <v>47</v>
      </c>
      <c r="N9" s="300"/>
      <c r="O9" s="299" t="s">
        <v>149</v>
      </c>
      <c r="P9" s="305"/>
      <c r="Q9" s="305"/>
      <c r="R9" s="300"/>
      <c r="S9" s="303" t="s">
        <v>48</v>
      </c>
      <c r="T9" s="330"/>
      <c r="U9" s="330"/>
      <c r="V9" s="330"/>
      <c r="W9" s="330"/>
      <c r="X9" s="330"/>
      <c r="Y9" s="330"/>
      <c r="Z9" s="330"/>
      <c r="AA9" s="330"/>
      <c r="AB9" s="330"/>
      <c r="AC9" s="330"/>
      <c r="AD9" s="304"/>
      <c r="AE9" s="331" t="s">
        <v>49</v>
      </c>
      <c r="AF9" s="332"/>
      <c r="AG9" s="332"/>
      <c r="AH9" s="332"/>
      <c r="AI9" s="332"/>
      <c r="AJ9" s="332"/>
      <c r="AK9" s="332"/>
      <c r="AL9" s="333"/>
    </row>
    <row r="10" spans="1:38" ht="9.9499999999999993" customHeight="1" x14ac:dyDescent="0.2">
      <c r="A10" s="340"/>
      <c r="B10" s="341"/>
      <c r="C10" s="341"/>
      <c r="D10" s="342"/>
      <c r="E10" s="297"/>
      <c r="F10" s="297"/>
      <c r="G10" s="297"/>
      <c r="H10" s="297"/>
      <c r="I10" s="298"/>
      <c r="J10" s="298"/>
      <c r="K10" s="298"/>
      <c r="L10" s="298"/>
      <c r="M10" s="301"/>
      <c r="N10" s="302"/>
      <c r="O10" s="301"/>
      <c r="P10" s="306"/>
      <c r="Q10" s="306"/>
      <c r="R10" s="302"/>
      <c r="S10" s="297" t="s">
        <v>50</v>
      </c>
      <c r="T10" s="297"/>
      <c r="U10" s="297"/>
      <c r="V10" s="297"/>
      <c r="W10" s="297"/>
      <c r="X10" s="297"/>
      <c r="Y10" s="297" t="s">
        <v>51</v>
      </c>
      <c r="Z10" s="297"/>
      <c r="AA10" s="297"/>
      <c r="AB10" s="297"/>
      <c r="AC10" s="297"/>
      <c r="AD10" s="297"/>
      <c r="AE10" s="334"/>
      <c r="AF10" s="335"/>
      <c r="AG10" s="335"/>
      <c r="AH10" s="335"/>
      <c r="AI10" s="335"/>
      <c r="AJ10" s="335"/>
      <c r="AK10" s="335"/>
      <c r="AL10" s="336"/>
    </row>
    <row r="11" spans="1:38" ht="17.25" customHeight="1" x14ac:dyDescent="0.2">
      <c r="A11" s="343"/>
      <c r="B11" s="344"/>
      <c r="C11" s="344"/>
      <c r="D11" s="345"/>
      <c r="E11" s="7">
        <v>1</v>
      </c>
      <c r="F11" s="7">
        <v>2</v>
      </c>
      <c r="G11" s="7">
        <v>3</v>
      </c>
      <c r="H11" s="7">
        <v>4</v>
      </c>
      <c r="I11" s="7">
        <v>1</v>
      </c>
      <c r="J11" s="7">
        <v>2</v>
      </c>
      <c r="K11" s="7">
        <v>3</v>
      </c>
      <c r="L11" s="7">
        <v>4</v>
      </c>
      <c r="M11" s="303">
        <v>1</v>
      </c>
      <c r="N11" s="304"/>
      <c r="O11" s="7">
        <v>1</v>
      </c>
      <c r="P11" s="7">
        <v>2</v>
      </c>
      <c r="Q11" s="7">
        <v>3</v>
      </c>
      <c r="R11" s="7">
        <v>4</v>
      </c>
      <c r="S11" s="297"/>
      <c r="T11" s="297"/>
      <c r="U11" s="297"/>
      <c r="V11" s="297"/>
      <c r="W11" s="297"/>
      <c r="X11" s="297"/>
      <c r="Y11" s="297"/>
      <c r="Z11" s="297"/>
      <c r="AA11" s="297"/>
      <c r="AB11" s="297"/>
      <c r="AC11" s="297"/>
      <c r="AD11" s="297"/>
      <c r="AE11" s="278"/>
      <c r="AF11" s="279"/>
      <c r="AG11" s="279"/>
      <c r="AH11" s="279"/>
      <c r="AI11" s="279"/>
      <c r="AJ11" s="279"/>
      <c r="AK11" s="279"/>
      <c r="AL11" s="280"/>
    </row>
    <row r="12" spans="1:38" ht="12.75" customHeight="1" x14ac:dyDescent="0.2">
      <c r="A12" s="278">
        <v>630</v>
      </c>
      <c r="B12" s="279"/>
      <c r="C12" s="279"/>
      <c r="D12" s="280"/>
      <c r="E12" s="9">
        <v>13</v>
      </c>
      <c r="F12" s="9">
        <v>1</v>
      </c>
      <c r="G12" s="9">
        <v>31</v>
      </c>
      <c r="H12" s="9">
        <v>62</v>
      </c>
      <c r="I12" s="9">
        <v>9</v>
      </c>
      <c r="J12" s="9">
        <v>1</v>
      </c>
      <c r="K12" s="9">
        <v>2</v>
      </c>
      <c r="L12" s="9">
        <v>0</v>
      </c>
      <c r="M12" s="281">
        <v>1</v>
      </c>
      <c r="N12" s="281"/>
      <c r="O12" s="10" t="s">
        <v>162</v>
      </c>
      <c r="P12" s="10" t="s">
        <v>167</v>
      </c>
      <c r="Q12" s="10" t="s">
        <v>162</v>
      </c>
      <c r="R12" s="10" t="s">
        <v>218</v>
      </c>
      <c r="S12" s="282">
        <f>BORDRO!G57</f>
        <v>2486.5700000000002</v>
      </c>
      <c r="T12" s="283"/>
      <c r="U12" s="283"/>
      <c r="V12" s="283"/>
      <c r="W12" s="283"/>
      <c r="X12" s="284"/>
      <c r="Y12" s="282"/>
      <c r="Z12" s="283"/>
      <c r="AA12" s="283"/>
      <c r="AB12" s="283"/>
      <c r="AC12" s="283"/>
      <c r="AD12" s="284"/>
      <c r="AE12" s="285" t="s">
        <v>219</v>
      </c>
      <c r="AF12" s="286"/>
      <c r="AG12" s="286"/>
      <c r="AH12" s="286"/>
      <c r="AI12" s="286"/>
      <c r="AJ12" s="286"/>
      <c r="AK12" s="286"/>
      <c r="AL12" s="287"/>
    </row>
    <row r="13" spans="1:38" ht="12.75" customHeight="1" x14ac:dyDescent="0.2">
      <c r="A13" s="278">
        <v>630</v>
      </c>
      <c r="B13" s="279"/>
      <c r="C13" s="279"/>
      <c r="D13" s="280"/>
      <c r="E13" s="9"/>
      <c r="F13" s="9"/>
      <c r="G13" s="9"/>
      <c r="H13" s="9"/>
      <c r="I13" s="9"/>
      <c r="J13" s="9"/>
      <c r="K13" s="9"/>
      <c r="L13" s="9"/>
      <c r="M13" s="281"/>
      <c r="N13" s="281"/>
      <c r="O13" s="10" t="s">
        <v>164</v>
      </c>
      <c r="P13" s="10" t="s">
        <v>167</v>
      </c>
      <c r="Q13" s="10" t="s">
        <v>210</v>
      </c>
      <c r="R13" s="10" t="s">
        <v>162</v>
      </c>
      <c r="S13" s="282">
        <f>BORDRO!H57</f>
        <v>509.73999999999995</v>
      </c>
      <c r="T13" s="283"/>
      <c r="U13" s="283"/>
      <c r="V13" s="283"/>
      <c r="W13" s="283"/>
      <c r="X13" s="284"/>
      <c r="Y13" s="282"/>
      <c r="Z13" s="283"/>
      <c r="AA13" s="283"/>
      <c r="AB13" s="283"/>
      <c r="AC13" s="283"/>
      <c r="AD13" s="284"/>
      <c r="AE13" s="285" t="s">
        <v>166</v>
      </c>
      <c r="AF13" s="286"/>
      <c r="AG13" s="286"/>
      <c r="AH13" s="286"/>
      <c r="AI13" s="286"/>
      <c r="AJ13" s="286"/>
      <c r="AK13" s="286"/>
      <c r="AL13" s="287"/>
    </row>
    <row r="14" spans="1:38" ht="12.75" customHeight="1" x14ac:dyDescent="0.2">
      <c r="A14" s="278">
        <v>630</v>
      </c>
      <c r="B14" s="279"/>
      <c r="C14" s="279"/>
      <c r="D14" s="280"/>
      <c r="E14" s="9"/>
      <c r="F14" s="9"/>
      <c r="G14" s="9"/>
      <c r="H14" s="9"/>
      <c r="I14" s="9"/>
      <c r="J14" s="9"/>
      <c r="K14" s="9"/>
      <c r="L14" s="9"/>
      <c r="M14" s="281"/>
      <c r="N14" s="281"/>
      <c r="O14" s="10" t="s">
        <v>200</v>
      </c>
      <c r="P14" s="10" t="s">
        <v>162</v>
      </c>
      <c r="Q14" s="10" t="s">
        <v>162</v>
      </c>
      <c r="R14" s="10" t="s">
        <v>78</v>
      </c>
      <c r="S14" s="282">
        <f>BORDRO!T57</f>
        <v>320.78000000000003</v>
      </c>
      <c r="T14" s="283"/>
      <c r="U14" s="283"/>
      <c r="V14" s="283"/>
      <c r="W14" s="283"/>
      <c r="X14" s="284"/>
      <c r="Y14" s="282"/>
      <c r="Z14" s="283"/>
      <c r="AA14" s="283"/>
      <c r="AB14" s="283"/>
      <c r="AC14" s="283"/>
      <c r="AD14" s="284"/>
      <c r="AE14" s="285" t="s">
        <v>201</v>
      </c>
      <c r="AF14" s="286"/>
      <c r="AG14" s="286"/>
      <c r="AH14" s="286"/>
      <c r="AI14" s="286"/>
      <c r="AJ14" s="286"/>
      <c r="AK14" s="286"/>
      <c r="AL14" s="287"/>
    </row>
    <row r="15" spans="1:38" ht="12.75" customHeight="1" x14ac:dyDescent="0.2">
      <c r="A15" s="278">
        <v>600</v>
      </c>
      <c r="B15" s="279"/>
      <c r="C15" s="279"/>
      <c r="D15" s="280"/>
      <c r="E15" s="9"/>
      <c r="F15" s="9"/>
      <c r="G15" s="9"/>
      <c r="H15" s="9"/>
      <c r="I15" s="9"/>
      <c r="J15" s="9"/>
      <c r="K15" s="9"/>
      <c r="L15" s="9"/>
      <c r="M15" s="281"/>
      <c r="N15" s="281"/>
      <c r="O15" s="10" t="s">
        <v>162</v>
      </c>
      <c r="P15" s="10" t="s">
        <v>162</v>
      </c>
      <c r="Q15" s="10" t="s">
        <v>162</v>
      </c>
      <c r="R15" s="10" t="s">
        <v>165</v>
      </c>
      <c r="S15" s="282"/>
      <c r="T15" s="283"/>
      <c r="U15" s="283"/>
      <c r="V15" s="283"/>
      <c r="W15" s="283"/>
      <c r="X15" s="284"/>
      <c r="Y15" s="282">
        <f>BORDRO!M57</f>
        <v>320.78000000000003</v>
      </c>
      <c r="Z15" s="283"/>
      <c r="AA15" s="283"/>
      <c r="AB15" s="283"/>
      <c r="AC15" s="283"/>
      <c r="AD15" s="284"/>
      <c r="AE15" s="285" t="s">
        <v>64</v>
      </c>
      <c r="AF15" s="286"/>
      <c r="AG15" s="286"/>
      <c r="AH15" s="286"/>
      <c r="AI15" s="286"/>
      <c r="AJ15" s="286"/>
      <c r="AK15" s="286"/>
      <c r="AL15" s="287"/>
    </row>
    <row r="16" spans="1:38" ht="12.75" customHeight="1" x14ac:dyDescent="0.2">
      <c r="A16" s="278">
        <v>600</v>
      </c>
      <c r="B16" s="279"/>
      <c r="C16" s="279"/>
      <c r="D16" s="280"/>
      <c r="E16" s="9"/>
      <c r="F16" s="9"/>
      <c r="G16" s="9"/>
      <c r="H16" s="9"/>
      <c r="I16" s="9"/>
      <c r="J16" s="9"/>
      <c r="K16" s="9"/>
      <c r="L16" s="9"/>
      <c r="M16" s="281"/>
      <c r="N16" s="281"/>
      <c r="O16" s="10" t="s">
        <v>162</v>
      </c>
      <c r="P16" s="10" t="s">
        <v>163</v>
      </c>
      <c r="Q16" s="10" t="s">
        <v>162</v>
      </c>
      <c r="R16" s="10" t="s">
        <v>162</v>
      </c>
      <c r="S16" s="282"/>
      <c r="T16" s="283"/>
      <c r="U16" s="283"/>
      <c r="V16" s="283"/>
      <c r="W16" s="283"/>
      <c r="X16" s="284"/>
      <c r="Y16" s="282">
        <f>BORDRO!N57</f>
        <v>18.87</v>
      </c>
      <c r="Z16" s="283"/>
      <c r="AA16" s="283"/>
      <c r="AB16" s="283"/>
      <c r="AC16" s="283"/>
      <c r="AD16" s="284"/>
      <c r="AE16" s="285" t="s">
        <v>65</v>
      </c>
      <c r="AF16" s="286"/>
      <c r="AG16" s="286"/>
      <c r="AH16" s="286"/>
      <c r="AI16" s="286"/>
      <c r="AJ16" s="286"/>
      <c r="AK16" s="286"/>
      <c r="AL16" s="287"/>
    </row>
    <row r="17" spans="1:42" ht="12.75" customHeight="1" x14ac:dyDescent="0.2">
      <c r="A17" s="278">
        <v>333</v>
      </c>
      <c r="B17" s="279"/>
      <c r="C17" s="279"/>
      <c r="D17" s="280"/>
      <c r="E17" s="151"/>
      <c r="F17" s="151"/>
      <c r="G17" s="151"/>
      <c r="H17" s="151"/>
      <c r="I17" s="151"/>
      <c r="J17" s="151"/>
      <c r="K17" s="151"/>
      <c r="L17" s="151"/>
      <c r="M17" s="281"/>
      <c r="N17" s="281"/>
      <c r="O17" s="10" t="s">
        <v>165</v>
      </c>
      <c r="P17" s="10" t="s">
        <v>162</v>
      </c>
      <c r="Q17" s="10"/>
      <c r="R17" s="10"/>
      <c r="S17" s="282"/>
      <c r="T17" s="283"/>
      <c r="U17" s="283"/>
      <c r="V17" s="283"/>
      <c r="W17" s="283"/>
      <c r="X17" s="284"/>
      <c r="Y17" s="282">
        <f>BORDRO!O57</f>
        <v>0</v>
      </c>
      <c r="Z17" s="283"/>
      <c r="AA17" s="283"/>
      <c r="AB17" s="283"/>
      <c r="AC17" s="283"/>
      <c r="AD17" s="284"/>
      <c r="AE17" s="285" t="s">
        <v>248</v>
      </c>
      <c r="AF17" s="286"/>
      <c r="AG17" s="286"/>
      <c r="AH17" s="286"/>
      <c r="AI17" s="286"/>
      <c r="AJ17" s="286"/>
      <c r="AK17" s="286"/>
      <c r="AL17" s="287"/>
    </row>
    <row r="18" spans="1:42" ht="12.75" customHeight="1" x14ac:dyDescent="0.2">
      <c r="A18" s="278">
        <v>361</v>
      </c>
      <c r="B18" s="279"/>
      <c r="C18" s="279"/>
      <c r="D18" s="280"/>
      <c r="E18" s="108"/>
      <c r="F18" s="108"/>
      <c r="G18" s="108"/>
      <c r="H18" s="108"/>
      <c r="I18" s="108"/>
      <c r="J18" s="108"/>
      <c r="K18" s="108"/>
      <c r="L18" s="108"/>
      <c r="M18" s="281"/>
      <c r="N18" s="281"/>
      <c r="O18" s="10" t="s">
        <v>212</v>
      </c>
      <c r="P18" s="10" t="s">
        <v>162</v>
      </c>
      <c r="Q18" s="10" t="s">
        <v>164</v>
      </c>
      <c r="R18" s="10" t="s">
        <v>162</v>
      </c>
      <c r="S18" s="282"/>
      <c r="T18" s="283"/>
      <c r="U18" s="283"/>
      <c r="V18" s="283"/>
      <c r="W18" s="283"/>
      <c r="X18" s="284"/>
      <c r="Y18" s="346">
        <f>ROUND(PRİMVEHİZBEL!X18*11/100,2)</f>
        <v>273.52</v>
      </c>
      <c r="Z18" s="347"/>
      <c r="AA18" s="347"/>
      <c r="AB18" s="347"/>
      <c r="AC18" s="347"/>
      <c r="AD18" s="348"/>
      <c r="AE18" s="445" t="s">
        <v>233</v>
      </c>
      <c r="AF18" s="446"/>
      <c r="AG18" s="446"/>
      <c r="AH18" s="446"/>
      <c r="AI18" s="446"/>
      <c r="AJ18" s="446"/>
      <c r="AK18" s="446"/>
      <c r="AL18" s="447"/>
      <c r="AM18" s="288">
        <f>Y18+Y19</f>
        <v>497.31</v>
      </c>
      <c r="AN18" s="289"/>
      <c r="AO18" s="289"/>
      <c r="AP18" s="289"/>
    </row>
    <row r="19" spans="1:42" ht="12.75" customHeight="1" x14ac:dyDescent="0.2">
      <c r="A19" s="278">
        <v>361</v>
      </c>
      <c r="B19" s="279"/>
      <c r="C19" s="279"/>
      <c r="D19" s="280"/>
      <c r="E19" s="108"/>
      <c r="F19" s="108"/>
      <c r="G19" s="108"/>
      <c r="H19" s="108"/>
      <c r="I19" s="108"/>
      <c r="J19" s="108"/>
      <c r="K19" s="108"/>
      <c r="L19" s="108"/>
      <c r="M19" s="281"/>
      <c r="N19" s="281"/>
      <c r="O19" s="10" t="s">
        <v>212</v>
      </c>
      <c r="P19" s="10" t="s">
        <v>162</v>
      </c>
      <c r="Q19" s="10" t="s">
        <v>162</v>
      </c>
      <c r="R19" s="10" t="s">
        <v>162</v>
      </c>
      <c r="S19" s="282"/>
      <c r="T19" s="283"/>
      <c r="U19" s="283"/>
      <c r="V19" s="283"/>
      <c r="W19" s="283"/>
      <c r="X19" s="284"/>
      <c r="Y19" s="346">
        <f>PRİMVEHİZBEL!AK19-'ÖDEME EMRİ'!Y18:AD18</f>
        <v>223.79000000000002</v>
      </c>
      <c r="Z19" s="347"/>
      <c r="AA19" s="347"/>
      <c r="AB19" s="347"/>
      <c r="AC19" s="347"/>
      <c r="AD19" s="348"/>
      <c r="AE19" s="445" t="s">
        <v>234</v>
      </c>
      <c r="AF19" s="446"/>
      <c r="AG19" s="446"/>
      <c r="AH19" s="446"/>
      <c r="AI19" s="446"/>
      <c r="AJ19" s="446"/>
      <c r="AK19" s="446"/>
      <c r="AL19" s="447"/>
      <c r="AM19" s="290"/>
      <c r="AN19" s="289"/>
      <c r="AO19" s="289"/>
      <c r="AP19" s="289"/>
    </row>
    <row r="20" spans="1:42" ht="12.75" customHeight="1" x14ac:dyDescent="0.2">
      <c r="A20" s="278">
        <v>361</v>
      </c>
      <c r="B20" s="279"/>
      <c r="C20" s="279"/>
      <c r="D20" s="280"/>
      <c r="E20" s="108"/>
      <c r="F20" s="108"/>
      <c r="G20" s="108"/>
      <c r="H20" s="108"/>
      <c r="I20" s="108"/>
      <c r="J20" s="108"/>
      <c r="K20" s="108"/>
      <c r="L20" s="108"/>
      <c r="M20" s="281"/>
      <c r="N20" s="281"/>
      <c r="O20" s="10" t="s">
        <v>212</v>
      </c>
      <c r="P20" s="10" t="s">
        <v>162</v>
      </c>
      <c r="Q20" s="10" t="s">
        <v>164</v>
      </c>
      <c r="R20" s="10" t="s">
        <v>165</v>
      </c>
      <c r="S20" s="282"/>
      <c r="T20" s="283"/>
      <c r="U20" s="283"/>
      <c r="V20" s="283"/>
      <c r="W20" s="283"/>
      <c r="X20" s="284"/>
      <c r="Y20" s="307">
        <f>ROUND(PRİMVEHİZBEL!X18*7.5/100,2)</f>
        <v>186.49</v>
      </c>
      <c r="Z20" s="308"/>
      <c r="AA20" s="308"/>
      <c r="AB20" s="308"/>
      <c r="AC20" s="308"/>
      <c r="AD20" s="309"/>
      <c r="AE20" s="433" t="s">
        <v>235</v>
      </c>
      <c r="AF20" s="434"/>
      <c r="AG20" s="434"/>
      <c r="AH20" s="434"/>
      <c r="AI20" s="434"/>
      <c r="AJ20" s="434"/>
      <c r="AK20" s="434"/>
      <c r="AL20" s="435"/>
      <c r="AM20" s="291">
        <f>Y20+Y21</f>
        <v>310.82</v>
      </c>
      <c r="AN20" s="292"/>
      <c r="AO20" s="292"/>
      <c r="AP20" s="292"/>
    </row>
    <row r="21" spans="1:42" ht="12.75" customHeight="1" x14ac:dyDescent="0.2">
      <c r="A21" s="278">
        <v>361</v>
      </c>
      <c r="B21" s="279"/>
      <c r="C21" s="279"/>
      <c r="D21" s="280"/>
      <c r="E21" s="9"/>
      <c r="F21" s="9"/>
      <c r="G21" s="9"/>
      <c r="H21" s="9"/>
      <c r="I21" s="9"/>
      <c r="J21" s="9"/>
      <c r="K21" s="9"/>
      <c r="L21" s="9"/>
      <c r="M21" s="281"/>
      <c r="N21" s="281"/>
      <c r="O21" s="10" t="s">
        <v>212</v>
      </c>
      <c r="P21" s="10" t="s">
        <v>162</v>
      </c>
      <c r="Q21" s="10" t="s">
        <v>162</v>
      </c>
      <c r="R21" s="10" t="s">
        <v>164</v>
      </c>
      <c r="S21" s="282"/>
      <c r="T21" s="283"/>
      <c r="U21" s="283"/>
      <c r="V21" s="283"/>
      <c r="W21" s="283"/>
      <c r="X21" s="284"/>
      <c r="Y21" s="307">
        <f>PRİMVEHİZBEL!AK20-'ÖDEME EMRİ'!Y20:AD20</f>
        <v>124.32999999999998</v>
      </c>
      <c r="Z21" s="308"/>
      <c r="AA21" s="308"/>
      <c r="AB21" s="308"/>
      <c r="AC21" s="308"/>
      <c r="AD21" s="309"/>
      <c r="AE21" s="433" t="s">
        <v>251</v>
      </c>
      <c r="AF21" s="434"/>
      <c r="AG21" s="434"/>
      <c r="AH21" s="434"/>
      <c r="AI21" s="434"/>
      <c r="AJ21" s="434"/>
      <c r="AK21" s="434"/>
      <c r="AL21" s="435"/>
      <c r="AM21" s="293"/>
      <c r="AN21" s="292"/>
      <c r="AO21" s="292"/>
      <c r="AP21" s="292"/>
    </row>
    <row r="22" spans="1:42" ht="12.75" customHeight="1" x14ac:dyDescent="0.2">
      <c r="A22" s="278">
        <v>361</v>
      </c>
      <c r="B22" s="279"/>
      <c r="C22" s="279"/>
      <c r="D22" s="280"/>
      <c r="E22" s="9"/>
      <c r="F22" s="9"/>
      <c r="G22" s="9"/>
      <c r="H22" s="9"/>
      <c r="I22" s="9"/>
      <c r="J22" s="9"/>
      <c r="K22" s="9"/>
      <c r="L22" s="9"/>
      <c r="M22" s="281"/>
      <c r="N22" s="281"/>
      <c r="O22" s="10" t="s">
        <v>212</v>
      </c>
      <c r="P22" s="10" t="s">
        <v>162</v>
      </c>
      <c r="Q22" s="10" t="s">
        <v>164</v>
      </c>
      <c r="R22" s="10" t="s">
        <v>164</v>
      </c>
      <c r="S22" s="282"/>
      <c r="T22" s="283"/>
      <c r="U22" s="283"/>
      <c r="V22" s="283"/>
      <c r="W22" s="283"/>
      <c r="X22" s="284"/>
      <c r="Y22" s="436">
        <f>PRİMVEHİZBEL!AK18</f>
        <v>49.73</v>
      </c>
      <c r="Z22" s="437"/>
      <c r="AA22" s="437"/>
      <c r="AB22" s="437"/>
      <c r="AC22" s="437"/>
      <c r="AD22" s="438"/>
      <c r="AE22" s="439" t="s">
        <v>236</v>
      </c>
      <c r="AF22" s="440"/>
      <c r="AG22" s="440"/>
      <c r="AH22" s="440"/>
      <c r="AI22" s="440"/>
      <c r="AJ22" s="440"/>
      <c r="AK22" s="440"/>
      <c r="AL22" s="441"/>
      <c r="AM22" s="294"/>
      <c r="AN22" s="295"/>
      <c r="AO22" s="295"/>
      <c r="AP22" s="295"/>
    </row>
    <row r="23" spans="1:42" ht="12.75" customHeight="1" x14ac:dyDescent="0.2">
      <c r="A23" s="278"/>
      <c r="B23" s="279"/>
      <c r="C23" s="279"/>
      <c r="D23" s="280"/>
      <c r="E23" s="9"/>
      <c r="F23" s="9"/>
      <c r="G23" s="9"/>
      <c r="H23" s="9"/>
      <c r="I23" s="9"/>
      <c r="J23" s="9"/>
      <c r="K23" s="9"/>
      <c r="L23" s="9"/>
      <c r="M23" s="281"/>
      <c r="N23" s="281"/>
      <c r="O23" s="10"/>
      <c r="P23" s="10"/>
      <c r="Q23" s="10"/>
      <c r="R23" s="10"/>
      <c r="S23" s="282"/>
      <c r="T23" s="283"/>
      <c r="U23" s="283"/>
      <c r="V23" s="283"/>
      <c r="W23" s="283"/>
      <c r="X23" s="284"/>
      <c r="Y23" s="282">
        <f>SUM(Y18:Y22)</f>
        <v>857.8599999999999</v>
      </c>
      <c r="Z23" s="283"/>
      <c r="AA23" s="283"/>
      <c r="AB23" s="283"/>
      <c r="AC23" s="283"/>
      <c r="AD23" s="284"/>
      <c r="AE23" s="285" t="s">
        <v>217</v>
      </c>
      <c r="AF23" s="286"/>
      <c r="AG23" s="286"/>
      <c r="AH23" s="286"/>
      <c r="AI23" s="286"/>
      <c r="AJ23" s="286"/>
      <c r="AK23" s="286"/>
      <c r="AL23" s="287"/>
    </row>
    <row r="24" spans="1:42" ht="12.75" customHeight="1" x14ac:dyDescent="0.2">
      <c r="A24" s="429">
        <v>325</v>
      </c>
      <c r="B24" s="430"/>
      <c r="C24" s="430"/>
      <c r="D24" s="431"/>
      <c r="E24" s="38"/>
      <c r="F24" s="38"/>
      <c r="G24" s="38"/>
      <c r="H24" s="38"/>
      <c r="I24" s="38"/>
      <c r="J24" s="38"/>
      <c r="K24" s="38"/>
      <c r="L24" s="38"/>
      <c r="M24" s="432"/>
      <c r="N24" s="432"/>
      <c r="O24" s="27"/>
      <c r="P24" s="27"/>
      <c r="Q24" s="27"/>
      <c r="R24" s="27"/>
      <c r="S24" s="442"/>
      <c r="T24" s="443"/>
      <c r="U24" s="443"/>
      <c r="V24" s="443"/>
      <c r="W24" s="443"/>
      <c r="X24" s="444"/>
      <c r="Y24" s="442">
        <f>BORDRO!U57</f>
        <v>2119.59</v>
      </c>
      <c r="Z24" s="443"/>
      <c r="AA24" s="443"/>
      <c r="AB24" s="443"/>
      <c r="AC24" s="443"/>
      <c r="AD24" s="444"/>
      <c r="AE24" s="426" t="s">
        <v>199</v>
      </c>
      <c r="AF24" s="427"/>
      <c r="AG24" s="427"/>
      <c r="AH24" s="427"/>
      <c r="AI24" s="427"/>
      <c r="AJ24" s="427"/>
      <c r="AK24" s="427"/>
      <c r="AL24" s="428"/>
    </row>
    <row r="25" spans="1:42" s="41" customFormat="1" ht="12.75" customHeight="1" x14ac:dyDescent="0.2">
      <c r="A25" s="311"/>
      <c r="B25" s="312"/>
      <c r="C25" s="312"/>
      <c r="D25" s="313"/>
      <c r="E25" s="28"/>
      <c r="F25" s="28"/>
      <c r="G25" s="28"/>
      <c r="H25" s="28"/>
      <c r="I25" s="28"/>
      <c r="J25" s="28"/>
      <c r="K25" s="28"/>
      <c r="L25" s="28"/>
      <c r="M25" s="357"/>
      <c r="N25" s="357"/>
      <c r="O25" s="40"/>
      <c r="P25" s="40"/>
      <c r="Q25" s="40"/>
      <c r="R25" s="40"/>
      <c r="S25" s="324"/>
      <c r="T25" s="325"/>
      <c r="U25" s="325"/>
      <c r="V25" s="325"/>
      <c r="W25" s="325"/>
      <c r="X25" s="326"/>
      <c r="Y25" s="358"/>
      <c r="Z25" s="359"/>
      <c r="AA25" s="359"/>
      <c r="AB25" s="359"/>
      <c r="AC25" s="359"/>
      <c r="AD25" s="360"/>
      <c r="AE25" s="327"/>
      <c r="AF25" s="328"/>
      <c r="AG25" s="328"/>
      <c r="AH25" s="328"/>
      <c r="AI25" s="328"/>
      <c r="AJ25" s="328"/>
      <c r="AK25" s="328"/>
      <c r="AL25" s="329"/>
    </row>
    <row r="26" spans="1:42" s="41" customFormat="1" ht="12.75" customHeight="1" x14ac:dyDescent="0.2">
      <c r="A26" s="311"/>
      <c r="B26" s="312"/>
      <c r="C26" s="312"/>
      <c r="D26" s="313"/>
      <c r="E26" s="39"/>
      <c r="F26" s="39"/>
      <c r="G26" s="39"/>
      <c r="H26" s="39"/>
      <c r="I26" s="39"/>
      <c r="J26" s="39"/>
      <c r="K26" s="39"/>
      <c r="L26" s="39"/>
      <c r="M26" s="314"/>
      <c r="N26" s="314"/>
      <c r="O26" s="40"/>
      <c r="P26" s="40"/>
      <c r="Q26" s="40"/>
      <c r="R26" s="40"/>
      <c r="S26" s="324"/>
      <c r="T26" s="325"/>
      <c r="U26" s="325"/>
      <c r="V26" s="325"/>
      <c r="W26" s="325"/>
      <c r="X26" s="326"/>
      <c r="Y26" s="324"/>
      <c r="Z26" s="325"/>
      <c r="AA26" s="325"/>
      <c r="AB26" s="325"/>
      <c r="AC26" s="325"/>
      <c r="AD26" s="326"/>
      <c r="AE26" s="327"/>
      <c r="AF26" s="328"/>
      <c r="AG26" s="328"/>
      <c r="AH26" s="328"/>
      <c r="AI26" s="328"/>
      <c r="AJ26" s="328"/>
      <c r="AK26" s="328"/>
      <c r="AL26" s="329"/>
    </row>
    <row r="27" spans="1:42" s="41" customFormat="1" ht="12.75" customHeight="1" x14ac:dyDescent="0.2">
      <c r="A27" s="311"/>
      <c r="B27" s="312"/>
      <c r="C27" s="312"/>
      <c r="D27" s="313"/>
      <c r="E27" s="39"/>
      <c r="F27" s="39"/>
      <c r="G27" s="39"/>
      <c r="H27" s="39"/>
      <c r="I27" s="39"/>
      <c r="J27" s="39"/>
      <c r="K27" s="39"/>
      <c r="L27" s="39"/>
      <c r="M27" s="314"/>
      <c r="N27" s="314"/>
      <c r="O27" s="40"/>
      <c r="P27" s="40"/>
      <c r="Q27" s="40"/>
      <c r="R27" s="40"/>
      <c r="S27" s="324"/>
      <c r="T27" s="325"/>
      <c r="U27" s="325"/>
      <c r="V27" s="325"/>
      <c r="W27" s="325"/>
      <c r="X27" s="326"/>
      <c r="Y27" s="324"/>
      <c r="Z27" s="325"/>
      <c r="AA27" s="325"/>
      <c r="AB27" s="325"/>
      <c r="AC27" s="325"/>
      <c r="AD27" s="326"/>
      <c r="AE27" s="327"/>
      <c r="AF27" s="328"/>
      <c r="AG27" s="328"/>
      <c r="AH27" s="328"/>
      <c r="AI27" s="328"/>
      <c r="AJ27" s="328"/>
      <c r="AK27" s="328"/>
      <c r="AL27" s="329"/>
    </row>
    <row r="28" spans="1:42" s="41" customFormat="1" ht="12.75" customHeight="1" x14ac:dyDescent="0.2">
      <c r="A28" s="311"/>
      <c r="B28" s="312"/>
      <c r="C28" s="312"/>
      <c r="D28" s="313"/>
      <c r="E28" s="39"/>
      <c r="F28" s="39"/>
      <c r="G28" s="39"/>
      <c r="H28" s="39"/>
      <c r="I28" s="39"/>
      <c r="J28" s="39"/>
      <c r="K28" s="39"/>
      <c r="L28" s="39"/>
      <c r="M28" s="314"/>
      <c r="N28" s="314"/>
      <c r="O28" s="40"/>
      <c r="P28" s="40"/>
      <c r="Q28" s="40"/>
      <c r="R28" s="40"/>
      <c r="S28" s="324"/>
      <c r="T28" s="325"/>
      <c r="U28" s="325"/>
      <c r="V28" s="325"/>
      <c r="W28" s="325"/>
      <c r="X28" s="326"/>
      <c r="Y28" s="324"/>
      <c r="Z28" s="325"/>
      <c r="AA28" s="325"/>
      <c r="AB28" s="325"/>
      <c r="AC28" s="325"/>
      <c r="AD28" s="326"/>
      <c r="AE28" s="327"/>
      <c r="AF28" s="328"/>
      <c r="AG28" s="328"/>
      <c r="AH28" s="328"/>
      <c r="AI28" s="328"/>
      <c r="AJ28" s="328"/>
      <c r="AK28" s="328"/>
      <c r="AL28" s="329"/>
    </row>
    <row r="29" spans="1:42" ht="12.75" customHeight="1" x14ac:dyDescent="0.2">
      <c r="A29" s="278"/>
      <c r="B29" s="279"/>
      <c r="C29" s="279"/>
      <c r="D29" s="280"/>
      <c r="E29" s="9"/>
      <c r="F29" s="9"/>
      <c r="G29" s="9"/>
      <c r="H29" s="9"/>
      <c r="I29" s="9"/>
      <c r="J29" s="9"/>
      <c r="K29" s="9"/>
      <c r="L29" s="9"/>
      <c r="M29" s="281"/>
      <c r="N29" s="281"/>
      <c r="O29" s="10"/>
      <c r="P29" s="10"/>
      <c r="Q29" s="10"/>
      <c r="R29" s="10"/>
      <c r="S29" s="282"/>
      <c r="T29" s="283"/>
      <c r="U29" s="283"/>
      <c r="V29" s="283"/>
      <c r="W29" s="283"/>
      <c r="X29" s="284"/>
      <c r="Y29" s="282"/>
      <c r="Z29" s="283"/>
      <c r="AA29" s="283"/>
      <c r="AB29" s="283"/>
      <c r="AC29" s="283"/>
      <c r="AD29" s="284"/>
      <c r="AE29" s="327"/>
      <c r="AF29" s="328"/>
      <c r="AG29" s="328"/>
      <c r="AH29" s="328"/>
      <c r="AI29" s="328"/>
      <c r="AJ29" s="328"/>
      <c r="AK29" s="328"/>
      <c r="AL29" s="329"/>
    </row>
    <row r="30" spans="1:42" ht="12.75" customHeight="1" x14ac:dyDescent="0.2">
      <c r="A30" s="278"/>
      <c r="B30" s="279"/>
      <c r="C30" s="279"/>
      <c r="D30" s="280"/>
      <c r="E30" s="9"/>
      <c r="F30" s="9"/>
      <c r="G30" s="9"/>
      <c r="H30" s="9"/>
      <c r="I30" s="9"/>
      <c r="J30" s="9"/>
      <c r="K30" s="9"/>
      <c r="L30" s="9"/>
      <c r="M30" s="281"/>
      <c r="N30" s="281"/>
      <c r="O30" s="10"/>
      <c r="P30" s="10"/>
      <c r="Q30" s="10"/>
      <c r="R30" s="10"/>
      <c r="S30" s="282"/>
      <c r="T30" s="283"/>
      <c r="U30" s="283"/>
      <c r="V30" s="283"/>
      <c r="W30" s="283"/>
      <c r="X30" s="284"/>
      <c r="Y30" s="282"/>
      <c r="Z30" s="283"/>
      <c r="AA30" s="283"/>
      <c r="AB30" s="283"/>
      <c r="AC30" s="283"/>
      <c r="AD30" s="284"/>
      <c r="AE30" s="285"/>
      <c r="AF30" s="286"/>
      <c r="AG30" s="286"/>
      <c r="AH30" s="286"/>
      <c r="AI30" s="286"/>
      <c r="AJ30" s="286"/>
      <c r="AK30" s="286"/>
      <c r="AL30" s="287"/>
    </row>
    <row r="31" spans="1:42" ht="12.75" customHeight="1" x14ac:dyDescent="0.2">
      <c r="A31" s="361"/>
      <c r="B31" s="362"/>
      <c r="C31" s="362"/>
      <c r="D31" s="363"/>
      <c r="E31" s="28"/>
      <c r="F31" s="28"/>
      <c r="G31" s="28"/>
      <c r="H31" s="28"/>
      <c r="I31" s="28"/>
      <c r="J31" s="28"/>
      <c r="K31" s="28"/>
      <c r="L31" s="28"/>
      <c r="M31" s="357"/>
      <c r="N31" s="357"/>
      <c r="O31" s="29"/>
      <c r="P31" s="29"/>
      <c r="Q31" s="29"/>
      <c r="R31" s="29"/>
      <c r="S31" s="358"/>
      <c r="T31" s="359"/>
      <c r="U31" s="359"/>
      <c r="V31" s="359"/>
      <c r="W31" s="359"/>
      <c r="X31" s="360"/>
      <c r="Y31" s="358"/>
      <c r="Z31" s="359"/>
      <c r="AA31" s="359"/>
      <c r="AB31" s="359"/>
      <c r="AC31" s="359"/>
      <c r="AD31" s="360"/>
      <c r="AE31" s="350"/>
      <c r="AF31" s="351"/>
      <c r="AG31" s="351"/>
      <c r="AH31" s="351"/>
      <c r="AI31" s="351"/>
      <c r="AJ31" s="351"/>
      <c r="AK31" s="351"/>
      <c r="AL31" s="352"/>
    </row>
    <row r="32" spans="1:42" ht="12.75" customHeight="1" x14ac:dyDescent="0.2">
      <c r="A32" s="361"/>
      <c r="B32" s="362"/>
      <c r="C32" s="362"/>
      <c r="D32" s="363"/>
      <c r="E32" s="28"/>
      <c r="F32" s="28"/>
      <c r="G32" s="28"/>
      <c r="H32" s="28"/>
      <c r="I32" s="28"/>
      <c r="J32" s="28"/>
      <c r="K32" s="28"/>
      <c r="L32" s="28"/>
      <c r="M32" s="357"/>
      <c r="N32" s="357"/>
      <c r="O32" s="29"/>
      <c r="P32" s="29"/>
      <c r="Q32" s="29"/>
      <c r="R32" s="29"/>
      <c r="S32" s="358"/>
      <c r="T32" s="359"/>
      <c r="U32" s="359"/>
      <c r="V32" s="359"/>
      <c r="W32" s="359"/>
      <c r="X32" s="360"/>
      <c r="Y32" s="358"/>
      <c r="Z32" s="359"/>
      <c r="AA32" s="359"/>
      <c r="AB32" s="359"/>
      <c r="AC32" s="359"/>
      <c r="AD32" s="360"/>
      <c r="AE32" s="350"/>
      <c r="AF32" s="351"/>
      <c r="AG32" s="351"/>
      <c r="AH32" s="351"/>
      <c r="AI32" s="351"/>
      <c r="AJ32" s="351"/>
      <c r="AK32" s="351"/>
      <c r="AL32" s="352"/>
    </row>
    <row r="33" spans="1:38" ht="12.75" customHeight="1" x14ac:dyDescent="0.2">
      <c r="A33" s="365" t="s">
        <v>150</v>
      </c>
      <c r="B33" s="366"/>
      <c r="C33" s="366"/>
      <c r="D33" s="366"/>
      <c r="E33" s="366"/>
      <c r="F33" s="366"/>
      <c r="G33" s="366"/>
      <c r="H33" s="366"/>
      <c r="I33" s="366"/>
      <c r="J33" s="366"/>
      <c r="K33" s="366"/>
      <c r="L33" s="366"/>
      <c r="M33" s="366"/>
      <c r="N33" s="366"/>
      <c r="O33" s="366"/>
      <c r="P33" s="366"/>
      <c r="Q33" s="366"/>
      <c r="R33" s="367"/>
      <c r="S33" s="368">
        <f>SUM(S12:S32)</f>
        <v>3317.09</v>
      </c>
      <c r="T33" s="369"/>
      <c r="U33" s="369"/>
      <c r="V33" s="369"/>
      <c r="W33" s="369"/>
      <c r="X33" s="370"/>
      <c r="Y33" s="368">
        <f>SUM(Y12:Y32)-Y23</f>
        <v>3317.1000000000004</v>
      </c>
      <c r="Z33" s="369"/>
      <c r="AA33" s="369"/>
      <c r="AB33" s="369"/>
      <c r="AC33" s="369"/>
      <c r="AD33" s="370"/>
      <c r="AE33" s="285"/>
      <c r="AF33" s="286"/>
      <c r="AG33" s="286"/>
      <c r="AH33" s="286"/>
      <c r="AI33" s="286"/>
      <c r="AJ33" s="286"/>
      <c r="AK33" s="286"/>
      <c r="AL33" s="287"/>
    </row>
    <row r="34" spans="1:38" ht="12.75" customHeight="1" x14ac:dyDescent="0.2">
      <c r="A34" s="365" t="s">
        <v>151</v>
      </c>
      <c r="B34" s="366"/>
      <c r="C34" s="366"/>
      <c r="D34" s="366"/>
      <c r="E34" s="366"/>
      <c r="F34" s="366"/>
      <c r="G34" s="366"/>
      <c r="H34" s="366"/>
      <c r="I34" s="366"/>
      <c r="J34" s="366"/>
      <c r="K34" s="366"/>
      <c r="L34" s="366"/>
      <c r="M34" s="366"/>
      <c r="N34" s="366"/>
      <c r="O34" s="366"/>
      <c r="P34" s="366"/>
      <c r="Q34" s="366"/>
      <c r="R34" s="367"/>
      <c r="S34" s="368">
        <f>S12+S13</f>
        <v>2996.31</v>
      </c>
      <c r="T34" s="369"/>
      <c r="U34" s="369"/>
      <c r="V34" s="369"/>
      <c r="W34" s="369"/>
      <c r="X34" s="370"/>
      <c r="Y34" s="368"/>
      <c r="Z34" s="369"/>
      <c r="AA34" s="369"/>
      <c r="AB34" s="369"/>
      <c r="AC34" s="369"/>
      <c r="AD34" s="370"/>
      <c r="AE34" s="285"/>
      <c r="AF34" s="286"/>
      <c r="AG34" s="286"/>
      <c r="AH34" s="286"/>
      <c r="AI34" s="286"/>
      <c r="AJ34" s="286"/>
      <c r="AK34" s="286"/>
      <c r="AL34" s="287"/>
    </row>
    <row r="35" spans="1:38" ht="9" customHeight="1" x14ac:dyDescent="0.2"/>
    <row r="36" spans="1:38" x14ac:dyDescent="0.2">
      <c r="A36" s="335" t="s">
        <v>52</v>
      </c>
      <c r="B36" s="335"/>
      <c r="C36" s="335"/>
      <c r="D36" s="335"/>
      <c r="E36" s="371" t="str">
        <f>SAYFA!A25</f>
        <v>//beşbinaltıyüz TL ellisekiz Kuruş//</v>
      </c>
      <c r="F36" s="371"/>
      <c r="G36" s="371"/>
      <c r="H36" s="371"/>
      <c r="I36" s="371"/>
      <c r="J36" s="371"/>
      <c r="K36" s="371"/>
      <c r="L36" s="371"/>
      <c r="M36" s="371"/>
      <c r="N36" s="371"/>
      <c r="O36" s="371"/>
      <c r="P36" s="371"/>
      <c r="Q36" s="371"/>
      <c r="R36" s="371"/>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299" t="s">
        <v>153</v>
      </c>
      <c r="B38" s="305"/>
      <c r="C38" s="305"/>
      <c r="D38" s="300"/>
      <c r="E38" s="299" t="s">
        <v>154</v>
      </c>
      <c r="F38" s="305"/>
      <c r="G38" s="305"/>
      <c r="H38" s="300"/>
      <c r="I38" s="299" t="s">
        <v>202</v>
      </c>
      <c r="J38" s="305"/>
      <c r="K38" s="305"/>
      <c r="L38" s="300"/>
      <c r="M38" s="299" t="s">
        <v>53</v>
      </c>
      <c r="N38" s="305"/>
      <c r="O38" s="305"/>
      <c r="P38" s="300"/>
      <c r="Q38" s="299" t="s">
        <v>54</v>
      </c>
      <c r="R38" s="305"/>
      <c r="S38" s="305"/>
      <c r="T38" s="300"/>
      <c r="U38" s="353" t="s">
        <v>155</v>
      </c>
      <c r="V38" s="353"/>
      <c r="W38" s="353"/>
      <c r="X38" s="353"/>
      <c r="AA38" s="354" t="s">
        <v>156</v>
      </c>
      <c r="AB38" s="354"/>
      <c r="AC38" s="354"/>
      <c r="AD38" s="354"/>
      <c r="AE38" s="354"/>
      <c r="AF38" s="354"/>
      <c r="AG38" s="354"/>
      <c r="AH38" s="354"/>
      <c r="AI38" s="354"/>
      <c r="AJ38" s="354"/>
      <c r="AK38" s="354"/>
    </row>
    <row r="39" spans="1:38" ht="11.45" customHeight="1" x14ac:dyDescent="0.2">
      <c r="A39" s="301"/>
      <c r="B39" s="306"/>
      <c r="C39" s="306"/>
      <c r="D39" s="302"/>
      <c r="E39" s="301"/>
      <c r="F39" s="306"/>
      <c r="G39" s="306"/>
      <c r="H39" s="302"/>
      <c r="I39" s="301"/>
      <c r="J39" s="306"/>
      <c r="K39" s="306"/>
      <c r="L39" s="302"/>
      <c r="M39" s="301"/>
      <c r="N39" s="306"/>
      <c r="O39" s="306"/>
      <c r="P39" s="302"/>
      <c r="Q39" s="301"/>
      <c r="R39" s="306"/>
      <c r="S39" s="306"/>
      <c r="T39" s="302"/>
      <c r="U39" s="353"/>
      <c r="V39" s="353"/>
      <c r="W39" s="353"/>
      <c r="X39" s="353"/>
      <c r="AA39" s="355">
        <f ca="1">TODAY()</f>
        <v>43649</v>
      </c>
      <c r="AB39" s="354"/>
      <c r="AC39" s="354"/>
      <c r="AD39" s="354"/>
      <c r="AE39" s="354"/>
      <c r="AF39" s="354"/>
      <c r="AG39" s="354"/>
      <c r="AH39" s="354"/>
      <c r="AI39" s="354"/>
      <c r="AJ39" s="354"/>
      <c r="AK39" s="354"/>
    </row>
    <row r="40" spans="1:38" ht="22.5" customHeight="1" x14ac:dyDescent="0.2">
      <c r="A40" s="377"/>
      <c r="B40" s="378"/>
      <c r="C40" s="378"/>
      <c r="D40" s="379"/>
      <c r="E40" s="383">
        <f>S12+S13</f>
        <v>2996.31</v>
      </c>
      <c r="F40" s="384"/>
      <c r="G40" s="384"/>
      <c r="H40" s="384"/>
      <c r="I40" s="356">
        <f>S14</f>
        <v>320.78000000000003</v>
      </c>
      <c r="J40" s="356"/>
      <c r="K40" s="356"/>
      <c r="L40" s="356"/>
      <c r="M40" s="356">
        <f>BORDRO!S57</f>
        <v>1197.5</v>
      </c>
      <c r="N40" s="356"/>
      <c r="O40" s="356"/>
      <c r="P40" s="356"/>
      <c r="Q40" s="356">
        <f>(E40+I40)-M40</f>
        <v>2119.59</v>
      </c>
      <c r="R40" s="356"/>
      <c r="S40" s="356"/>
      <c r="T40" s="356"/>
      <c r="U40" s="364"/>
      <c r="V40" s="364"/>
      <c r="W40" s="364"/>
      <c r="X40" s="364"/>
      <c r="AA40" s="375"/>
      <c r="AB40" s="375"/>
      <c r="AC40" s="375"/>
      <c r="AD40" s="375"/>
      <c r="AE40" s="375"/>
      <c r="AF40" s="375"/>
      <c r="AG40" s="375"/>
      <c r="AH40" s="375"/>
      <c r="AI40" s="375"/>
      <c r="AJ40" s="375"/>
      <c r="AK40" s="375"/>
    </row>
    <row r="41" spans="1:38" ht="11.45" customHeight="1" x14ac:dyDescent="0.2">
      <c r="A41" s="380"/>
      <c r="B41" s="381"/>
      <c r="C41" s="381"/>
      <c r="D41" s="382"/>
      <c r="E41" s="385"/>
      <c r="F41" s="386"/>
      <c r="G41" s="386"/>
      <c r="H41" s="386"/>
      <c r="I41" s="356"/>
      <c r="J41" s="356"/>
      <c r="K41" s="356"/>
      <c r="L41" s="356"/>
      <c r="M41" s="356"/>
      <c r="N41" s="356"/>
      <c r="O41" s="356"/>
      <c r="P41" s="356"/>
      <c r="Q41" s="356"/>
      <c r="R41" s="356"/>
      <c r="S41" s="356"/>
      <c r="T41" s="356"/>
      <c r="U41" s="364"/>
      <c r="V41" s="364"/>
      <c r="W41" s="364"/>
      <c r="X41" s="364"/>
      <c r="AA41" s="375"/>
      <c r="AB41" s="375"/>
      <c r="AC41" s="375"/>
      <c r="AD41" s="375"/>
      <c r="AE41" s="375"/>
      <c r="AF41" s="375"/>
      <c r="AG41" s="375"/>
      <c r="AH41" s="375"/>
      <c r="AI41" s="375"/>
      <c r="AJ41" s="375"/>
      <c r="AK41" s="375"/>
    </row>
    <row r="42" spans="1:38" ht="11.45" customHeight="1" x14ac:dyDescent="0.2">
      <c r="A42" s="372" t="s">
        <v>55</v>
      </c>
      <c r="B42" s="373"/>
      <c r="C42" s="373"/>
      <c r="D42" s="373"/>
      <c r="E42" s="373"/>
      <c r="F42" s="373"/>
      <c r="G42" s="373"/>
      <c r="H42" s="373"/>
      <c r="I42" s="373"/>
      <c r="J42" s="373"/>
      <c r="K42" s="373"/>
      <c r="L42" s="373"/>
      <c r="M42" s="373"/>
      <c r="N42" s="373"/>
      <c r="O42" s="373"/>
      <c r="P42" s="373"/>
      <c r="Q42" s="373"/>
      <c r="R42" s="374"/>
      <c r="S42" s="32"/>
      <c r="T42" s="32"/>
      <c r="U42" s="33"/>
      <c r="V42" s="33"/>
      <c r="W42" s="33"/>
      <c r="X42" s="33"/>
    </row>
    <row r="43" spans="1:38" x14ac:dyDescent="0.2">
      <c r="A43" s="376" t="s">
        <v>56</v>
      </c>
      <c r="B43" s="376"/>
      <c r="C43" s="376"/>
      <c r="D43" s="376"/>
      <c r="E43" s="376"/>
      <c r="F43" s="376" t="s">
        <v>57</v>
      </c>
      <c r="G43" s="376"/>
      <c r="H43" s="376"/>
      <c r="I43" s="376"/>
      <c r="J43" s="376"/>
      <c r="K43" s="376"/>
      <c r="L43" s="376" t="s">
        <v>157</v>
      </c>
      <c r="M43" s="376"/>
      <c r="N43" s="376"/>
      <c r="O43" s="376"/>
      <c r="P43" s="376"/>
      <c r="Q43" s="376"/>
      <c r="R43" s="376"/>
      <c r="S43" s="372" t="s">
        <v>58</v>
      </c>
      <c r="T43" s="373"/>
      <c r="U43" s="373"/>
      <c r="V43" s="373"/>
      <c r="W43" s="373"/>
      <c r="X43" s="373"/>
      <c r="Y43" s="373"/>
      <c r="Z43" s="373"/>
      <c r="AA43" s="373"/>
      <c r="AB43" s="373"/>
      <c r="AC43" s="373"/>
      <c r="AD43" s="373"/>
      <c r="AE43" s="373"/>
      <c r="AF43" s="373"/>
      <c r="AG43" s="373"/>
      <c r="AH43" s="373"/>
      <c r="AI43" s="373"/>
      <c r="AJ43" s="373"/>
      <c r="AK43" s="373"/>
      <c r="AL43" s="374"/>
    </row>
    <row r="44" spans="1:38" x14ac:dyDescent="0.2">
      <c r="A44" s="310"/>
      <c r="B44" s="310"/>
      <c r="C44" s="310"/>
      <c r="D44" s="310"/>
      <c r="E44" s="310"/>
      <c r="F44" s="310"/>
      <c r="G44" s="310"/>
      <c r="H44" s="310"/>
      <c r="I44" s="310"/>
      <c r="J44" s="310"/>
      <c r="K44" s="310"/>
      <c r="L44" s="310"/>
      <c r="M44" s="310"/>
      <c r="N44" s="310"/>
      <c r="O44" s="310"/>
      <c r="P44" s="310"/>
      <c r="Q44" s="310"/>
      <c r="R44" s="310"/>
      <c r="S44" s="34"/>
      <c r="T44" s="349" t="s">
        <v>63</v>
      </c>
      <c r="U44" s="349"/>
      <c r="V44" s="349"/>
      <c r="W44" s="349"/>
      <c r="X44" s="349"/>
      <c r="Y44" s="349"/>
      <c r="Z44" s="349"/>
      <c r="AA44" s="349"/>
      <c r="AB44" s="349"/>
      <c r="AC44" s="349"/>
      <c r="AD44" s="349"/>
      <c r="AE44" s="349"/>
      <c r="AF44" s="349"/>
      <c r="AG44" s="349"/>
      <c r="AH44" s="349"/>
      <c r="AI44" s="349"/>
      <c r="AJ44" s="349"/>
      <c r="AK44" s="2"/>
      <c r="AL44" s="3"/>
    </row>
    <row r="45" spans="1:38" x14ac:dyDescent="0.2">
      <c r="A45" s="310"/>
      <c r="B45" s="310"/>
      <c r="C45" s="310"/>
      <c r="D45" s="310"/>
      <c r="E45" s="310"/>
      <c r="F45" s="310"/>
      <c r="G45" s="310"/>
      <c r="H45" s="310"/>
      <c r="I45" s="310"/>
      <c r="J45" s="310"/>
      <c r="K45" s="310"/>
      <c r="L45" s="310"/>
      <c r="M45" s="310"/>
      <c r="N45" s="310"/>
      <c r="O45" s="310"/>
      <c r="P45" s="310"/>
      <c r="Q45" s="310"/>
      <c r="R45" s="310"/>
      <c r="S45" s="35"/>
      <c r="T45" s="349" t="s">
        <v>220</v>
      </c>
      <c r="U45" s="349"/>
      <c r="V45" s="349"/>
      <c r="W45" s="349"/>
      <c r="X45" s="349"/>
      <c r="Y45" s="349"/>
      <c r="Z45" s="349"/>
      <c r="AA45" s="349"/>
      <c r="AB45" s="349"/>
      <c r="AC45" s="349"/>
      <c r="AD45" s="349"/>
      <c r="AE45" s="349"/>
      <c r="AF45" s="349"/>
      <c r="AG45" s="349"/>
      <c r="AH45" s="349"/>
      <c r="AI45" s="349"/>
      <c r="AJ45" s="349"/>
      <c r="AK45" s="36"/>
      <c r="AL45" s="37"/>
    </row>
    <row r="46" spans="1:38" x14ac:dyDescent="0.2">
      <c r="A46" s="372" t="s">
        <v>59</v>
      </c>
      <c r="B46" s="373"/>
      <c r="C46" s="373"/>
      <c r="D46" s="373"/>
      <c r="E46" s="373"/>
      <c r="F46" s="373"/>
      <c r="G46" s="373"/>
      <c r="H46" s="373"/>
      <c r="I46" s="373"/>
      <c r="J46" s="373"/>
      <c r="K46" s="373"/>
      <c r="L46" s="373"/>
      <c r="M46" s="373"/>
      <c r="N46" s="373"/>
      <c r="O46" s="373"/>
      <c r="P46" s="373"/>
      <c r="Q46" s="373"/>
      <c r="R46" s="374"/>
      <c r="S46" s="35"/>
      <c r="T46" s="349" t="s">
        <v>221</v>
      </c>
      <c r="U46" s="349"/>
      <c r="V46" s="349"/>
      <c r="W46" s="349"/>
      <c r="X46" s="349"/>
      <c r="Y46" s="349"/>
      <c r="Z46" s="349"/>
      <c r="AA46" s="349"/>
      <c r="AB46" s="349"/>
      <c r="AC46" s="349"/>
      <c r="AD46" s="349"/>
      <c r="AE46" s="349"/>
      <c r="AF46" s="349"/>
      <c r="AG46" s="349"/>
      <c r="AH46" s="349"/>
      <c r="AI46" s="349"/>
      <c r="AJ46" s="349"/>
      <c r="AK46" s="36"/>
      <c r="AL46" s="37"/>
    </row>
    <row r="47" spans="1:38" x14ac:dyDescent="0.2">
      <c r="A47" s="303" t="s">
        <v>60</v>
      </c>
      <c r="B47" s="330"/>
      <c r="C47" s="330"/>
      <c r="D47" s="304"/>
      <c r="E47" s="372" t="s">
        <v>1</v>
      </c>
      <c r="F47" s="373"/>
      <c r="G47" s="373"/>
      <c r="H47" s="373"/>
      <c r="I47" s="372" t="s">
        <v>61</v>
      </c>
      <c r="J47" s="373"/>
      <c r="K47" s="373"/>
      <c r="L47" s="373"/>
      <c r="M47" s="374"/>
      <c r="N47" s="372" t="s">
        <v>2</v>
      </c>
      <c r="O47" s="373"/>
      <c r="P47" s="373"/>
      <c r="Q47" s="373"/>
      <c r="R47" s="374"/>
      <c r="S47" s="35"/>
      <c r="T47" s="349" t="s">
        <v>168</v>
      </c>
      <c r="U47" s="349"/>
      <c r="V47" s="349"/>
      <c r="W47" s="349"/>
      <c r="X47" s="349"/>
      <c r="Y47" s="349"/>
      <c r="Z47" s="349"/>
      <c r="AA47" s="349"/>
      <c r="AB47" s="349"/>
      <c r="AC47" s="349"/>
      <c r="AD47" s="349"/>
      <c r="AE47" s="349"/>
      <c r="AF47" s="349"/>
      <c r="AG47" s="349"/>
      <c r="AH47" s="349"/>
      <c r="AI47" s="349"/>
      <c r="AJ47" s="349"/>
      <c r="AK47" s="36"/>
      <c r="AL47" s="37"/>
    </row>
    <row r="48" spans="1:38" x14ac:dyDescent="0.2">
      <c r="A48" s="391"/>
      <c r="B48" s="392"/>
      <c r="C48" s="392"/>
      <c r="D48" s="393"/>
      <c r="E48" s="391"/>
      <c r="F48" s="392"/>
      <c r="G48" s="392"/>
      <c r="H48" s="392"/>
      <c r="I48" s="391"/>
      <c r="J48" s="392"/>
      <c r="K48" s="392"/>
      <c r="L48" s="392"/>
      <c r="M48" s="393"/>
      <c r="N48" s="391"/>
      <c r="O48" s="392"/>
      <c r="P48" s="392"/>
      <c r="Q48" s="392"/>
      <c r="R48" s="393"/>
      <c r="S48" s="35"/>
      <c r="T48" s="349" t="s">
        <v>222</v>
      </c>
      <c r="U48" s="349"/>
      <c r="V48" s="349"/>
      <c r="W48" s="349"/>
      <c r="X48" s="349"/>
      <c r="Y48" s="349"/>
      <c r="Z48" s="349"/>
      <c r="AA48" s="349"/>
      <c r="AB48" s="349"/>
      <c r="AC48" s="349"/>
      <c r="AD48" s="349"/>
      <c r="AE48" s="349"/>
      <c r="AF48" s="349"/>
      <c r="AG48" s="349"/>
      <c r="AH48" s="349"/>
      <c r="AI48" s="349"/>
      <c r="AJ48" s="349"/>
      <c r="AK48" s="36"/>
      <c r="AL48" s="37"/>
    </row>
    <row r="49" spans="1:38" x14ac:dyDescent="0.2">
      <c r="A49" s="394"/>
      <c r="B49" s="395"/>
      <c r="C49" s="395"/>
      <c r="D49" s="396"/>
      <c r="E49" s="394"/>
      <c r="F49" s="395"/>
      <c r="G49" s="395"/>
      <c r="H49" s="395"/>
      <c r="I49" s="394"/>
      <c r="J49" s="395"/>
      <c r="K49" s="395"/>
      <c r="L49" s="395"/>
      <c r="M49" s="396"/>
      <c r="N49" s="394"/>
      <c r="O49" s="395"/>
      <c r="P49" s="395"/>
      <c r="Q49" s="395"/>
      <c r="R49" s="396"/>
      <c r="S49" s="35"/>
      <c r="T49" s="349"/>
      <c r="U49" s="349"/>
      <c r="V49" s="349"/>
      <c r="W49" s="349"/>
      <c r="X49" s="349"/>
      <c r="Y49" s="349"/>
      <c r="Z49" s="349"/>
      <c r="AA49" s="349"/>
      <c r="AB49" s="349"/>
      <c r="AC49" s="349"/>
      <c r="AD49" s="349"/>
      <c r="AE49" s="349"/>
      <c r="AF49" s="349"/>
      <c r="AG49" s="349"/>
      <c r="AH49" s="349"/>
      <c r="AI49" s="349"/>
      <c r="AJ49" s="349"/>
      <c r="AK49" s="36"/>
      <c r="AL49" s="37"/>
    </row>
    <row r="50" spans="1:38" ht="11.45" customHeight="1" x14ac:dyDescent="0.2">
      <c r="A50" s="397"/>
      <c r="B50" s="398"/>
      <c r="C50" s="398"/>
      <c r="D50" s="398"/>
      <c r="E50" s="398"/>
      <c r="F50" s="398"/>
      <c r="G50" s="398"/>
      <c r="H50" s="398"/>
      <c r="I50" s="398"/>
      <c r="J50" s="398"/>
      <c r="K50" s="398"/>
      <c r="L50" s="398"/>
      <c r="M50" s="399"/>
      <c r="N50" s="397"/>
      <c r="O50" s="398"/>
      <c r="P50" s="398"/>
      <c r="Q50" s="398"/>
      <c r="R50" s="398"/>
      <c r="S50" s="398"/>
      <c r="T50" s="398"/>
      <c r="U50" s="398"/>
      <c r="V50" s="398"/>
      <c r="W50" s="398"/>
      <c r="X50" s="399"/>
      <c r="Y50" s="397"/>
      <c r="Z50" s="398"/>
      <c r="AA50" s="398"/>
      <c r="AB50" s="398"/>
      <c r="AC50" s="398"/>
      <c r="AD50" s="398"/>
      <c r="AE50" s="398"/>
      <c r="AF50" s="398"/>
      <c r="AG50" s="398"/>
      <c r="AH50" s="398"/>
      <c r="AI50" s="398"/>
      <c r="AJ50" s="398"/>
      <c r="AK50" s="398"/>
      <c r="AL50" s="399"/>
    </row>
    <row r="51" spans="1:38" ht="11.45" customHeight="1" x14ac:dyDescent="0.2">
      <c r="A51" s="387"/>
      <c r="B51" s="388"/>
      <c r="C51" s="388"/>
      <c r="D51" s="388"/>
      <c r="E51" s="388"/>
      <c r="F51" s="388"/>
      <c r="G51" s="388"/>
      <c r="H51" s="388"/>
      <c r="I51" s="388"/>
      <c r="J51" s="388"/>
      <c r="K51" s="388"/>
      <c r="L51" s="388"/>
      <c r="M51" s="389"/>
      <c r="N51" s="387" t="s">
        <v>3</v>
      </c>
      <c r="O51" s="388"/>
      <c r="P51" s="388"/>
      <c r="Q51" s="388"/>
      <c r="R51" s="388"/>
      <c r="S51" s="388"/>
      <c r="T51" s="388"/>
      <c r="U51" s="388"/>
      <c r="V51" s="388"/>
      <c r="W51" s="388"/>
      <c r="X51" s="389"/>
      <c r="Y51" s="387" t="s">
        <v>158</v>
      </c>
      <c r="Z51" s="388"/>
      <c r="AA51" s="388"/>
      <c r="AB51" s="388"/>
      <c r="AC51" s="388"/>
      <c r="AD51" s="388"/>
      <c r="AE51" s="388"/>
      <c r="AF51" s="388"/>
      <c r="AG51" s="388"/>
      <c r="AH51" s="388"/>
      <c r="AI51" s="388"/>
      <c r="AJ51" s="388"/>
      <c r="AK51" s="388"/>
      <c r="AL51" s="389"/>
    </row>
    <row r="52" spans="1:38" ht="11.45" customHeight="1" x14ac:dyDescent="0.2">
      <c r="A52" s="387" t="str">
        <f>Y52</f>
        <v>……/……./2016</v>
      </c>
      <c r="B52" s="388"/>
      <c r="C52" s="388"/>
      <c r="D52" s="388"/>
      <c r="E52" s="388"/>
      <c r="F52" s="388"/>
      <c r="G52" s="388"/>
      <c r="H52" s="388"/>
      <c r="I52" s="388"/>
      <c r="J52" s="388"/>
      <c r="K52" s="388"/>
      <c r="L52" s="388"/>
      <c r="M52" s="389"/>
      <c r="N52" s="390">
        <f ca="1">AA39</f>
        <v>43649</v>
      </c>
      <c r="O52" s="388"/>
      <c r="P52" s="388"/>
      <c r="Q52" s="388"/>
      <c r="R52" s="388"/>
      <c r="S52" s="388"/>
      <c r="T52" s="388"/>
      <c r="U52" s="388"/>
      <c r="V52" s="388"/>
      <c r="W52" s="388"/>
      <c r="X52" s="389"/>
      <c r="Y52" s="387" t="s">
        <v>213</v>
      </c>
      <c r="Z52" s="388"/>
      <c r="AA52" s="388"/>
      <c r="AB52" s="388"/>
      <c r="AC52" s="388"/>
      <c r="AD52" s="388"/>
      <c r="AE52" s="388"/>
      <c r="AF52" s="388"/>
      <c r="AG52" s="388"/>
      <c r="AH52" s="388"/>
      <c r="AI52" s="388"/>
      <c r="AJ52" s="388"/>
      <c r="AK52" s="388"/>
      <c r="AL52" s="389"/>
    </row>
    <row r="53" spans="1:38" ht="11.45" customHeight="1" x14ac:dyDescent="0.2">
      <c r="A53" s="387"/>
      <c r="B53" s="388"/>
      <c r="C53" s="388"/>
      <c r="D53" s="388"/>
      <c r="E53" s="388"/>
      <c r="F53" s="388"/>
      <c r="G53" s="388"/>
      <c r="H53" s="388"/>
      <c r="I53" s="388"/>
      <c r="J53" s="388"/>
      <c r="K53" s="388"/>
      <c r="L53" s="388"/>
      <c r="M53" s="389"/>
      <c r="N53" s="387" t="s">
        <v>159</v>
      </c>
      <c r="O53" s="388"/>
      <c r="P53" s="388"/>
      <c r="Q53" s="388"/>
      <c r="R53" s="388"/>
      <c r="S53" s="388"/>
      <c r="T53" s="388"/>
      <c r="U53" s="388"/>
      <c r="V53" s="388"/>
      <c r="W53" s="388"/>
      <c r="X53" s="389"/>
      <c r="Y53" s="387" t="s">
        <v>160</v>
      </c>
      <c r="Z53" s="388"/>
      <c r="AA53" s="388"/>
      <c r="AB53" s="388"/>
      <c r="AC53" s="388"/>
      <c r="AD53" s="388"/>
      <c r="AE53" s="388"/>
      <c r="AF53" s="388"/>
      <c r="AG53" s="388"/>
      <c r="AH53" s="388"/>
      <c r="AI53" s="388"/>
      <c r="AJ53" s="388"/>
      <c r="AK53" s="388"/>
      <c r="AL53" s="389"/>
    </row>
    <row r="54" spans="1:38" ht="11.45" customHeight="1" x14ac:dyDescent="0.2">
      <c r="A54" s="387"/>
      <c r="B54" s="388"/>
      <c r="C54" s="388"/>
      <c r="D54" s="388"/>
      <c r="E54" s="388"/>
      <c r="F54" s="388"/>
      <c r="G54" s="388"/>
      <c r="H54" s="388"/>
      <c r="I54" s="388"/>
      <c r="J54" s="388"/>
      <c r="K54" s="388"/>
      <c r="L54" s="388"/>
      <c r="M54" s="389"/>
      <c r="N54" s="387"/>
      <c r="O54" s="388"/>
      <c r="P54" s="388"/>
      <c r="Q54" s="388"/>
      <c r="R54" s="388"/>
      <c r="S54" s="388"/>
      <c r="T54" s="388"/>
      <c r="U54" s="388"/>
      <c r="V54" s="388"/>
      <c r="W54" s="388"/>
      <c r="X54" s="389"/>
      <c r="Y54" s="387"/>
      <c r="Z54" s="388"/>
      <c r="AA54" s="388"/>
      <c r="AB54" s="388"/>
      <c r="AC54" s="388"/>
      <c r="AD54" s="388"/>
      <c r="AE54" s="388"/>
      <c r="AF54" s="388"/>
      <c r="AG54" s="388"/>
      <c r="AH54" s="388"/>
      <c r="AI54" s="388"/>
      <c r="AJ54" s="388"/>
      <c r="AK54" s="388"/>
      <c r="AL54" s="389"/>
    </row>
    <row r="55" spans="1:38" ht="11.45" customHeight="1" x14ac:dyDescent="0.2">
      <c r="A55" s="387"/>
      <c r="B55" s="388"/>
      <c r="C55" s="388"/>
      <c r="D55" s="388"/>
      <c r="E55" s="388"/>
      <c r="F55" s="388"/>
      <c r="G55" s="388"/>
      <c r="H55" s="388"/>
      <c r="I55" s="388"/>
      <c r="J55" s="388"/>
      <c r="K55" s="388"/>
      <c r="L55" s="388"/>
      <c r="M55" s="389"/>
      <c r="N55" s="387"/>
      <c r="O55" s="388"/>
      <c r="P55" s="388"/>
      <c r="Q55" s="388"/>
      <c r="R55" s="388"/>
      <c r="S55" s="388"/>
      <c r="T55" s="388"/>
      <c r="U55" s="388"/>
      <c r="V55" s="388"/>
      <c r="W55" s="388"/>
      <c r="X55" s="389"/>
      <c r="Y55" s="387"/>
      <c r="Z55" s="388"/>
      <c r="AA55" s="388"/>
      <c r="AB55" s="388"/>
      <c r="AC55" s="388"/>
      <c r="AD55" s="388"/>
      <c r="AE55" s="388"/>
      <c r="AF55" s="388"/>
      <c r="AG55" s="388"/>
      <c r="AH55" s="388"/>
      <c r="AI55" s="388"/>
      <c r="AJ55" s="388"/>
      <c r="AK55" s="388"/>
      <c r="AL55" s="389"/>
    </row>
    <row r="56" spans="1:38" ht="11.45" customHeight="1" x14ac:dyDescent="0.2">
      <c r="A56" s="387"/>
      <c r="B56" s="388"/>
      <c r="C56" s="388"/>
      <c r="D56" s="388"/>
      <c r="E56" s="388"/>
      <c r="F56" s="388"/>
      <c r="G56" s="388"/>
      <c r="H56" s="388"/>
      <c r="I56" s="388"/>
      <c r="J56" s="388"/>
      <c r="K56" s="388"/>
      <c r="L56" s="388"/>
      <c r="M56" s="389"/>
      <c r="N56" s="405"/>
      <c r="O56" s="388"/>
      <c r="P56" s="388"/>
      <c r="Q56" s="388"/>
      <c r="R56" s="388"/>
      <c r="S56" s="388"/>
      <c r="T56" s="388"/>
      <c r="U56" s="388"/>
      <c r="V56" s="388"/>
      <c r="W56" s="388"/>
      <c r="X56" s="389"/>
      <c r="Y56" s="405"/>
      <c r="Z56" s="388"/>
      <c r="AA56" s="388"/>
      <c r="AB56" s="388"/>
      <c r="AC56" s="388"/>
      <c r="AD56" s="388"/>
      <c r="AE56" s="388"/>
      <c r="AF56" s="388"/>
      <c r="AG56" s="388"/>
      <c r="AH56" s="388"/>
      <c r="AI56" s="388"/>
      <c r="AJ56" s="388"/>
      <c r="AK56" s="388"/>
      <c r="AL56" s="389"/>
    </row>
    <row r="57" spans="1:38" ht="11.45" customHeight="1" x14ac:dyDescent="0.2">
      <c r="A57" s="406"/>
      <c r="B57" s="407"/>
      <c r="C57" s="407"/>
      <c r="D57" s="407"/>
      <c r="E57" s="407"/>
      <c r="F57" s="407"/>
      <c r="G57" s="407"/>
      <c r="H57" s="407"/>
      <c r="I57" s="407"/>
      <c r="J57" s="407"/>
      <c r="K57" s="407"/>
      <c r="L57" s="407"/>
      <c r="M57" s="408"/>
      <c r="N57" s="409"/>
      <c r="O57" s="407"/>
      <c r="P57" s="407"/>
      <c r="Q57" s="407"/>
      <c r="R57" s="407"/>
      <c r="S57" s="407"/>
      <c r="T57" s="407"/>
      <c r="U57" s="407"/>
      <c r="V57" s="407"/>
      <c r="W57" s="407"/>
      <c r="X57" s="408"/>
      <c r="Y57" s="409"/>
      <c r="Z57" s="407"/>
      <c r="AA57" s="407"/>
      <c r="AB57" s="407"/>
      <c r="AC57" s="407"/>
      <c r="AD57" s="407"/>
      <c r="AE57" s="407"/>
      <c r="AF57" s="407"/>
      <c r="AG57" s="407"/>
      <c r="AH57" s="407"/>
      <c r="AI57" s="407"/>
      <c r="AJ57" s="407"/>
      <c r="AK57" s="407"/>
      <c r="AL57" s="408"/>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0"/>
      <c r="AI58" s="400"/>
      <c r="AJ58" s="400"/>
      <c r="AK58" s="400"/>
      <c r="AL58" s="3"/>
    </row>
    <row r="59" spans="1:38" x14ac:dyDescent="0.2">
      <c r="A59" s="401" t="s">
        <v>62</v>
      </c>
      <c r="B59" s="402"/>
      <c r="C59" s="402"/>
      <c r="D59" s="403" t="str">
        <f>SAYFA!G25</f>
        <v>//ikibinyüzondokuz TL ellidokuz Kuruş//</v>
      </c>
      <c r="E59" s="403"/>
      <c r="F59" s="403"/>
      <c r="G59" s="403"/>
      <c r="H59" s="403"/>
      <c r="I59" s="403"/>
      <c r="J59" s="403"/>
      <c r="K59" s="403"/>
      <c r="L59" s="403"/>
      <c r="M59" s="403"/>
      <c r="N59" s="403"/>
      <c r="O59" s="403"/>
      <c r="P59" s="403"/>
      <c r="Q59" s="403"/>
      <c r="R59" s="403"/>
      <c r="S59" s="31" t="s">
        <v>161</v>
      </c>
      <c r="T59" s="31"/>
      <c r="U59" s="31"/>
      <c r="V59" s="31"/>
      <c r="W59" s="31"/>
      <c r="X59" s="31"/>
      <c r="Y59" s="31"/>
      <c r="Z59" s="31"/>
      <c r="AA59" s="31"/>
      <c r="AB59" s="31"/>
      <c r="AC59" s="31"/>
      <c r="AD59" s="31"/>
      <c r="AE59" s="11"/>
      <c r="AF59" s="11"/>
      <c r="AG59" s="11"/>
      <c r="AH59" s="404"/>
      <c r="AI59" s="404"/>
      <c r="AJ59" s="404"/>
      <c r="AK59" s="404"/>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zoomScale="90" workbookViewId="0">
      <pane xSplit="6" ySplit="5" topLeftCell="G6" activePane="bottomRight" state="frozen"/>
      <selection pane="topRight" activeCell="G1" sqref="G1"/>
      <selection pane="bottomLeft" activeCell="A6" sqref="A6"/>
      <selection pane="bottomRight" activeCell="Q68" sqref="Q68"/>
    </sheetView>
  </sheetViews>
  <sheetFormatPr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51" t="s">
        <v>170</v>
      </c>
      <c r="B1" s="451"/>
      <c r="C1" s="451"/>
      <c r="D1" s="451"/>
      <c r="E1" s="451"/>
      <c r="F1" s="451"/>
      <c r="G1" s="451"/>
      <c r="H1" s="451"/>
      <c r="I1" s="451"/>
      <c r="J1" s="451"/>
      <c r="K1" s="451"/>
      <c r="L1" s="451"/>
      <c r="M1" s="451"/>
      <c r="N1" s="451"/>
      <c r="O1" s="451"/>
      <c r="P1" s="451"/>
      <c r="Q1" s="451"/>
    </row>
    <row r="2" spans="1:18" x14ac:dyDescent="0.2">
      <c r="A2" s="43" t="s">
        <v>189</v>
      </c>
      <c r="B2" s="44"/>
      <c r="C2" s="45">
        <f>KONTROL!C5</f>
        <v>30700.800000000003</v>
      </c>
      <c r="D2" s="44" t="s">
        <v>207</v>
      </c>
      <c r="E2" s="46">
        <v>2019</v>
      </c>
      <c r="F2" s="44"/>
      <c r="G2" s="44"/>
      <c r="H2" s="44"/>
      <c r="I2" s="44"/>
      <c r="J2" s="44"/>
      <c r="K2" s="44"/>
      <c r="L2" s="44"/>
      <c r="M2" s="44"/>
      <c r="N2" s="44"/>
      <c r="O2" s="44"/>
      <c r="P2" s="44"/>
      <c r="Q2" s="47"/>
    </row>
    <row r="3" spans="1:18" x14ac:dyDescent="0.2">
      <c r="A3" s="452" t="s">
        <v>171</v>
      </c>
      <c r="B3" s="48">
        <v>1</v>
      </c>
      <c r="C3" s="48">
        <v>2</v>
      </c>
      <c r="D3" s="48">
        <v>3</v>
      </c>
      <c r="E3" s="48">
        <v>4</v>
      </c>
      <c r="F3" s="452" t="s">
        <v>172</v>
      </c>
      <c r="G3" s="452"/>
      <c r="H3" s="452"/>
      <c r="I3" s="452"/>
      <c r="J3" s="452"/>
      <c r="K3" s="452"/>
      <c r="L3" s="452"/>
      <c r="M3" s="452"/>
      <c r="N3" s="452"/>
      <c r="O3" s="452"/>
      <c r="P3" s="452"/>
      <c r="Q3" s="452"/>
    </row>
    <row r="4" spans="1:18" s="49" customFormat="1" x14ac:dyDescent="0.2">
      <c r="A4" s="452"/>
      <c r="B4" s="454" t="s">
        <v>173</v>
      </c>
      <c r="C4" s="454" t="s">
        <v>174</v>
      </c>
      <c r="D4" s="454" t="s">
        <v>175</v>
      </c>
      <c r="E4" s="454" t="s">
        <v>176</v>
      </c>
      <c r="F4" s="452"/>
      <c r="G4" s="452"/>
      <c r="H4" s="452"/>
      <c r="I4" s="452"/>
      <c r="J4" s="452"/>
      <c r="K4" s="452"/>
      <c r="L4" s="452"/>
      <c r="M4" s="452"/>
      <c r="N4" s="452"/>
      <c r="O4" s="452"/>
      <c r="P4" s="452"/>
      <c r="Q4" s="452"/>
    </row>
    <row r="5" spans="1:18" ht="47.25" x14ac:dyDescent="0.2">
      <c r="A5" s="452"/>
      <c r="B5" s="454"/>
      <c r="C5" s="454"/>
      <c r="D5" s="454"/>
      <c r="E5" s="454"/>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
      <c r="A6" s="51">
        <f>'BİLGİ GİRİŞİ'!A3</f>
        <v>1</v>
      </c>
      <c r="B6" s="55" t="str">
        <f>CONCATENATE('BİLGİ GİRİŞİ'!B3," ",'BİLGİ GİRİŞİ'!C3)</f>
        <v>AHMET TOLGA ÇOBAN</v>
      </c>
      <c r="C6" s="65">
        <f>'BİLGİ GİRİŞİ'!J3</f>
        <v>50</v>
      </c>
      <c r="D6" s="56">
        <f>ROUND(($C$2*C6)/100,2)</f>
        <v>15350.4</v>
      </c>
      <c r="E6" s="56">
        <f>ROUND((D6*0.15)/12,2)</f>
        <v>191.88</v>
      </c>
      <c r="F6" s="56">
        <f>'BİLGİ GİRİŞİ'!K3</f>
        <v>191.88000000000002</v>
      </c>
      <c r="G6" s="56">
        <f>'BİLGİ GİRİŞİ'!L3</f>
        <v>191.88000000000002</v>
      </c>
      <c r="H6" s="56">
        <f>'BİLGİ GİRİŞİ'!M3</f>
        <v>191.88000000000002</v>
      </c>
      <c r="I6" s="56">
        <f>'BİLGİ GİRİŞİ'!N3</f>
        <v>191.88000000000002</v>
      </c>
      <c r="J6" s="56">
        <f>'BİLGİ GİRİŞİ'!O3</f>
        <v>191.88</v>
      </c>
      <c r="K6" s="56">
        <f>'BİLGİ GİRİŞİ'!P3</f>
        <v>191.88</v>
      </c>
      <c r="L6" s="56"/>
      <c r="M6" s="56"/>
      <c r="N6" s="56"/>
      <c r="O6" s="56"/>
      <c r="P6" s="56"/>
      <c r="Q6" s="56"/>
      <c r="R6" s="69"/>
    </row>
    <row r="7" spans="1:18" ht="14.25" customHeight="1" x14ac:dyDescent="0.2">
      <c r="A7" s="51">
        <f>'BİLGİ GİRİŞİ'!A4</f>
        <v>2</v>
      </c>
      <c r="B7" s="55" t="str">
        <f>CONCATENATE('BİLGİ GİRİŞİ'!B4," ",'BİLGİ GİRİŞİ'!C4)</f>
        <v>ZELİHA OKUMUŞ</v>
      </c>
      <c r="C7" s="65">
        <f>'BİLGİ GİRİŞİ'!J4</f>
        <v>50</v>
      </c>
      <c r="D7" s="56">
        <f t="shared" ref="D7:D52" si="0">ROUND(($C$2*C7)/100,2)</f>
        <v>15350.4</v>
      </c>
      <c r="E7" s="56">
        <f t="shared" ref="E7:E52" si="1">ROUND((D7*0.15)/12,2)</f>
        <v>191.88</v>
      </c>
      <c r="F7" s="56">
        <f>'BİLGİ GİRİŞİ'!K4</f>
        <v>191.88000000000002</v>
      </c>
      <c r="G7" s="56">
        <f>'BİLGİ GİRİŞİ'!L4</f>
        <v>191.88000000000002</v>
      </c>
      <c r="H7" s="56">
        <f>'BİLGİ GİRİŞİ'!M4</f>
        <v>191.88000000000002</v>
      </c>
      <c r="I7" s="56">
        <f>'BİLGİ GİRİŞİ'!N4</f>
        <v>191.88000000000002</v>
      </c>
      <c r="J7" s="56">
        <f>'BİLGİ GİRİŞİ'!O4</f>
        <v>191.88</v>
      </c>
      <c r="K7" s="56">
        <f>'BİLGİ GİRİŞİ'!P4</f>
        <v>191.88</v>
      </c>
      <c r="L7" s="56"/>
      <c r="M7" s="56"/>
      <c r="N7" s="56"/>
      <c r="O7" s="56"/>
      <c r="P7" s="56"/>
      <c r="Q7" s="56"/>
      <c r="R7" s="69"/>
    </row>
    <row r="8" spans="1:18" ht="14.25" customHeight="1" x14ac:dyDescent="0.2">
      <c r="A8" s="51">
        <f>'BİLGİ GİRİŞİ'!A5</f>
        <v>3</v>
      </c>
      <c r="B8" s="55" t="str">
        <f>CONCATENATE('BİLGİ GİRİŞİ'!B5," ",'BİLGİ GİRİŞİ'!C5)</f>
        <v>FATMA  ERDOĞDU</v>
      </c>
      <c r="C8" s="65">
        <f>'BİLGİ GİRİŞİ'!J5</f>
        <v>50</v>
      </c>
      <c r="D8" s="56">
        <f t="shared" si="0"/>
        <v>15350.4</v>
      </c>
      <c r="E8" s="56">
        <f t="shared" si="1"/>
        <v>191.88</v>
      </c>
      <c r="F8" s="56">
        <f>'BİLGİ GİRİŞİ'!K5</f>
        <v>191.88000000000002</v>
      </c>
      <c r="G8" s="56">
        <f>'BİLGİ GİRİŞİ'!L5</f>
        <v>191.88000000000002</v>
      </c>
      <c r="H8" s="56">
        <f>'BİLGİ GİRİŞİ'!M5</f>
        <v>191.88000000000002</v>
      </c>
      <c r="I8" s="56">
        <f>'BİLGİ GİRİŞİ'!N5</f>
        <v>191.88000000000002</v>
      </c>
      <c r="J8" s="56">
        <f>'BİLGİ GİRİŞİ'!O5</f>
        <v>191.88</v>
      </c>
      <c r="K8" s="56">
        <f>'BİLGİ GİRİŞİ'!P5</f>
        <v>191.88</v>
      </c>
      <c r="L8" s="56"/>
      <c r="M8" s="56"/>
      <c r="N8" s="56"/>
      <c r="O8" s="56"/>
      <c r="P8" s="56"/>
      <c r="Q8" s="56"/>
    </row>
    <row r="9" spans="1:18" ht="14.25" customHeight="1" x14ac:dyDescent="0.2">
      <c r="A9" s="51">
        <f>'BİLGİ GİRİŞİ'!A6</f>
        <v>4</v>
      </c>
      <c r="B9" s="55" t="str">
        <f>CONCATENATE('BİLGİ GİRİŞİ'!B6," ",'BİLGİ GİRİŞİ'!C6)</f>
        <v>BAHAR NAR</v>
      </c>
      <c r="C9" s="65">
        <f>'BİLGİ GİRİŞİ'!J6</f>
        <v>50</v>
      </c>
      <c r="D9" s="56">
        <f t="shared" si="0"/>
        <v>15350.4</v>
      </c>
      <c r="E9" s="56">
        <f t="shared" si="1"/>
        <v>191.88</v>
      </c>
      <c r="F9" s="56">
        <f>'BİLGİ GİRİŞİ'!K6</f>
        <v>191.88000000000002</v>
      </c>
      <c r="G9" s="56">
        <f>'BİLGİ GİRİŞİ'!L6</f>
        <v>191.88000000000002</v>
      </c>
      <c r="H9" s="56">
        <f>'BİLGİ GİRİŞİ'!M6</f>
        <v>191.88000000000002</v>
      </c>
      <c r="I9" s="56">
        <f>'BİLGİ GİRİŞİ'!N6</f>
        <v>191.88000000000002</v>
      </c>
      <c r="J9" s="56">
        <f>'BİLGİ GİRİŞİ'!O6</f>
        <v>191.88</v>
      </c>
      <c r="K9" s="56">
        <f>'BİLGİ GİRİŞİ'!P6</f>
        <v>191.88</v>
      </c>
      <c r="L9" s="56"/>
      <c r="M9" s="56"/>
      <c r="N9" s="56"/>
      <c r="O9" s="56"/>
      <c r="P9" s="56"/>
      <c r="Q9" s="56"/>
    </row>
    <row r="10" spans="1:18" ht="14.25" customHeight="1" x14ac:dyDescent="0.2">
      <c r="A10" s="51">
        <f>'BİLGİ GİRİŞİ'!A7</f>
        <v>5</v>
      </c>
      <c r="B10" s="55" t="str">
        <f>CONCATENATE('BİLGİ GİRİŞİ'!B7," ",'BİLGİ GİRİŞİ'!C7)</f>
        <v>YUSUF KENAN SARIGÜL</v>
      </c>
      <c r="C10" s="65">
        <f>'BİLGİ GİRİŞİ'!J7</f>
        <v>50</v>
      </c>
      <c r="D10" s="56">
        <f t="shared" si="0"/>
        <v>15350.4</v>
      </c>
      <c r="E10" s="56">
        <f t="shared" si="1"/>
        <v>191.88</v>
      </c>
      <c r="F10" s="56">
        <f>'BİLGİ GİRİŞİ'!K7</f>
        <v>191.88000000000002</v>
      </c>
      <c r="G10" s="56">
        <f>'BİLGİ GİRİŞİ'!L7</f>
        <v>191.88000000000002</v>
      </c>
      <c r="H10" s="56">
        <f>'BİLGİ GİRİŞİ'!M7</f>
        <v>191.88000000000002</v>
      </c>
      <c r="I10" s="56">
        <f>'BİLGİ GİRİŞİ'!N7</f>
        <v>191.88000000000002</v>
      </c>
      <c r="J10" s="56">
        <f>'BİLGİ GİRİŞİ'!O7</f>
        <v>191.88</v>
      </c>
      <c r="K10" s="56">
        <f>'BİLGİ GİRİŞİ'!P7</f>
        <v>191.88</v>
      </c>
      <c r="L10" s="56"/>
      <c r="M10" s="56"/>
      <c r="N10" s="56"/>
      <c r="O10" s="56"/>
      <c r="P10" s="56"/>
      <c r="Q10" s="56"/>
    </row>
    <row r="11" spans="1:18" ht="14.25" customHeight="1" x14ac:dyDescent="0.2">
      <c r="A11" s="51">
        <f>'BİLGİ GİRİŞİ'!A8</f>
        <v>6</v>
      </c>
      <c r="B11" s="55" t="str">
        <f>CONCATENATE('BİLGİ GİRİŞİ'!B8," ",'BİLGİ GİRİŞİ'!C8)</f>
        <v>ŞEYDA AYDIN</v>
      </c>
      <c r="C11" s="65">
        <f>'BİLGİ GİRİŞİ'!J8</f>
        <v>50</v>
      </c>
      <c r="D11" s="56">
        <f t="shared" si="0"/>
        <v>15350.4</v>
      </c>
      <c r="E11" s="56">
        <f t="shared" si="1"/>
        <v>191.88</v>
      </c>
      <c r="F11" s="56">
        <f>'BİLGİ GİRİŞİ'!K8</f>
        <v>191.88000000000002</v>
      </c>
      <c r="G11" s="56">
        <f>'BİLGİ GİRİŞİ'!L8</f>
        <v>191.88000000000002</v>
      </c>
      <c r="H11" s="56">
        <f>'BİLGİ GİRİŞİ'!M8</f>
        <v>191.88000000000002</v>
      </c>
      <c r="I11" s="56">
        <f>'BİLGİ GİRİŞİ'!N8</f>
        <v>191.88000000000002</v>
      </c>
      <c r="J11" s="56">
        <f>'BİLGİ GİRİŞİ'!O8</f>
        <v>191.88</v>
      </c>
      <c r="K11" s="56">
        <f>'BİLGİ GİRİŞİ'!P8</f>
        <v>191.88</v>
      </c>
      <c r="L11" s="56"/>
      <c r="M11" s="56"/>
      <c r="N11" s="56"/>
      <c r="O11" s="56"/>
      <c r="P11" s="56"/>
      <c r="Q11" s="56"/>
    </row>
    <row r="12" spans="1:18" ht="14.25" customHeight="1" x14ac:dyDescent="0.2">
      <c r="A12" s="51">
        <f>'BİLGİ GİRİŞİ'!A9</f>
        <v>7</v>
      </c>
      <c r="B12" s="55" t="str">
        <f>CONCATENATE('BİLGİ GİRİŞİ'!B9," ",'BİLGİ GİRİŞİ'!C9)</f>
        <v>BÜŞRA NUR FİLİK</v>
      </c>
      <c r="C12" s="65">
        <f>'BİLGİ GİRİŞİ'!J9</f>
        <v>50</v>
      </c>
      <c r="D12" s="56">
        <f t="shared" si="0"/>
        <v>15350.4</v>
      </c>
      <c r="E12" s="56">
        <f t="shared" si="1"/>
        <v>191.88</v>
      </c>
      <c r="F12" s="56">
        <f>'BİLGİ GİRİŞİ'!K9</f>
        <v>191.88000000000002</v>
      </c>
      <c r="G12" s="56">
        <f>'BİLGİ GİRİŞİ'!L9</f>
        <v>191.88000000000002</v>
      </c>
      <c r="H12" s="56">
        <f>'BİLGİ GİRİŞİ'!M9</f>
        <v>191.88000000000002</v>
      </c>
      <c r="I12" s="56">
        <f>'BİLGİ GİRİŞİ'!N9</f>
        <v>191.88000000000002</v>
      </c>
      <c r="J12" s="56">
        <f>'BİLGİ GİRİŞİ'!O9</f>
        <v>191.88</v>
      </c>
      <c r="K12" s="56">
        <f>'BİLGİ GİRİŞİ'!P9</f>
        <v>191.88</v>
      </c>
      <c r="L12" s="56"/>
      <c r="M12" s="56"/>
      <c r="N12" s="56"/>
      <c r="O12" s="56"/>
      <c r="P12" s="56"/>
      <c r="Q12" s="56"/>
    </row>
    <row r="13" spans="1:18" ht="14.25" customHeight="1" x14ac:dyDescent="0.2">
      <c r="A13" s="51">
        <f>'BİLGİ GİRİŞİ'!A10</f>
        <v>9</v>
      </c>
      <c r="B13" s="55" t="str">
        <f>CONCATENATE('BİLGİ GİRİŞİ'!B10," ",'BİLGİ GİRİŞİ'!C10)</f>
        <v>MERYEM KARSLI</v>
      </c>
      <c r="C13" s="65">
        <f>'BİLGİ GİRİŞİ'!J10</f>
        <v>50</v>
      </c>
      <c r="D13" s="56">
        <f t="shared" si="0"/>
        <v>15350.4</v>
      </c>
      <c r="E13" s="56">
        <f t="shared" si="1"/>
        <v>191.88</v>
      </c>
      <c r="F13" s="56">
        <f>'BİLGİ GİRİŞİ'!K10</f>
        <v>191.88000000000002</v>
      </c>
      <c r="G13" s="56">
        <f>'BİLGİ GİRİŞİ'!L10</f>
        <v>191.88000000000002</v>
      </c>
      <c r="H13" s="56">
        <f>'BİLGİ GİRİŞİ'!M10</f>
        <v>191.88000000000002</v>
      </c>
      <c r="I13" s="56">
        <f>'BİLGİ GİRİŞİ'!N10</f>
        <v>191.88000000000002</v>
      </c>
      <c r="J13" s="56">
        <f>'BİLGİ GİRİŞİ'!O10</f>
        <v>191.88</v>
      </c>
      <c r="K13" s="56">
        <f>'BİLGİ GİRİŞİ'!P10</f>
        <v>191.88</v>
      </c>
      <c r="L13" s="56"/>
      <c r="M13" s="56"/>
      <c r="N13" s="56"/>
      <c r="O13" s="56"/>
      <c r="P13" s="56"/>
      <c r="Q13" s="56"/>
    </row>
    <row r="14" spans="1:18" ht="14.25" hidden="1" customHeight="1" x14ac:dyDescent="0.2">
      <c r="A14" s="51">
        <f>'BİLGİ GİRİŞİ'!A11</f>
        <v>10</v>
      </c>
      <c r="B14" s="55" t="str">
        <f>CONCATENATE('BİLGİ GİRİŞİ'!B11," ",'BİLGİ GİRİŞİ'!C11)</f>
        <v xml:space="preserve"> </v>
      </c>
      <c r="C14" s="65">
        <f>'BİLGİ GİRİŞİ'!J11</f>
        <v>0</v>
      </c>
      <c r="D14" s="56">
        <f t="shared" si="0"/>
        <v>0</v>
      </c>
      <c r="E14" s="56">
        <f t="shared" si="1"/>
        <v>0</v>
      </c>
      <c r="F14" s="56"/>
      <c r="G14" s="56"/>
      <c r="H14" s="56"/>
      <c r="I14" s="56"/>
      <c r="J14" s="56"/>
      <c r="K14" s="56">
        <f>'BİLGİ GİRİŞİ'!P11</f>
        <v>0</v>
      </c>
      <c r="L14" s="56"/>
      <c r="M14" s="56"/>
      <c r="N14" s="56"/>
      <c r="O14" s="56"/>
      <c r="P14" s="56"/>
      <c r="Q14" s="56"/>
    </row>
    <row r="15" spans="1:18" ht="14.25" hidden="1" customHeight="1" x14ac:dyDescent="0.2">
      <c r="A15" s="51">
        <f>'BİLGİ GİRİŞİ'!A12</f>
        <v>11</v>
      </c>
      <c r="B15" s="55" t="str">
        <f>CONCATENATE('BİLGİ GİRİŞİ'!B12," ",'BİLGİ GİRİŞİ'!C12)</f>
        <v xml:space="preserve"> </v>
      </c>
      <c r="C15" s="65">
        <f>'BİLGİ GİRİŞİ'!J12</f>
        <v>0</v>
      </c>
      <c r="D15" s="56">
        <f t="shared" si="0"/>
        <v>0</v>
      </c>
      <c r="E15" s="56">
        <f t="shared" si="1"/>
        <v>0</v>
      </c>
      <c r="F15" s="56"/>
      <c r="G15" s="56"/>
      <c r="H15" s="56"/>
      <c r="I15" s="56"/>
      <c r="J15" s="56"/>
      <c r="K15" s="56">
        <f>'BİLGİ GİRİŞİ'!P12</f>
        <v>0</v>
      </c>
      <c r="L15" s="56"/>
      <c r="M15" s="56"/>
      <c r="N15" s="56"/>
      <c r="O15" s="56"/>
      <c r="P15" s="56"/>
      <c r="Q15" s="56"/>
    </row>
    <row r="16" spans="1:18" ht="14.25" hidden="1" customHeight="1" x14ac:dyDescent="0.2">
      <c r="A16" s="51">
        <f>'BİLGİ GİRİŞİ'!A13</f>
        <v>12</v>
      </c>
      <c r="B16" s="55" t="str">
        <f>CONCATENATE('BİLGİ GİRİŞİ'!B13," ",'BİLGİ GİRİŞİ'!C13)</f>
        <v xml:space="preserve"> </v>
      </c>
      <c r="C16" s="65">
        <f>'BİLGİ GİRİŞİ'!J13</f>
        <v>0</v>
      </c>
      <c r="D16" s="56">
        <f t="shared" si="0"/>
        <v>0</v>
      </c>
      <c r="E16" s="56">
        <f t="shared" si="1"/>
        <v>0</v>
      </c>
      <c r="F16" s="56"/>
      <c r="G16" s="56"/>
      <c r="H16" s="56"/>
      <c r="I16" s="56"/>
      <c r="J16" s="56"/>
      <c r="K16" s="56">
        <f>'BİLGİ GİRİŞİ'!P13</f>
        <v>0</v>
      </c>
      <c r="L16" s="56"/>
      <c r="M16" s="56"/>
      <c r="N16" s="56"/>
      <c r="O16" s="56"/>
      <c r="P16" s="56"/>
      <c r="Q16" s="56"/>
    </row>
    <row r="17" spans="1:17" ht="14.25" hidden="1" customHeight="1" x14ac:dyDescent="0.2">
      <c r="A17" s="51">
        <f>'BİLGİ GİRİŞİ'!A14</f>
        <v>13</v>
      </c>
      <c r="B17" s="55" t="str">
        <f>CONCATENATE('BİLGİ GİRİŞİ'!B14," ",'BİLGİ GİRİŞİ'!C14)</f>
        <v xml:space="preserve"> </v>
      </c>
      <c r="C17" s="65">
        <f>'BİLGİ GİRİŞİ'!J14</f>
        <v>0</v>
      </c>
      <c r="D17" s="56">
        <f t="shared" si="0"/>
        <v>0</v>
      </c>
      <c r="E17" s="56">
        <f t="shared" si="1"/>
        <v>0</v>
      </c>
      <c r="F17" s="56"/>
      <c r="G17" s="56"/>
      <c r="H17" s="56"/>
      <c r="I17" s="56"/>
      <c r="J17" s="56"/>
      <c r="K17" s="56">
        <f>'BİLGİ GİRİŞİ'!P14</f>
        <v>0</v>
      </c>
      <c r="L17" s="56"/>
      <c r="M17" s="56"/>
      <c r="N17" s="56"/>
      <c r="O17" s="56"/>
      <c r="P17" s="56"/>
      <c r="Q17" s="56"/>
    </row>
    <row r="18" spans="1:17" ht="14.25" hidden="1" customHeight="1" x14ac:dyDescent="0.2">
      <c r="A18" s="51">
        <f>'BİLGİ GİRİŞİ'!A15</f>
        <v>14</v>
      </c>
      <c r="B18" s="55" t="str">
        <f>CONCATENATE('BİLGİ GİRİŞİ'!B15," ",'BİLGİ GİRİŞİ'!C15)</f>
        <v xml:space="preserve"> </v>
      </c>
      <c r="C18" s="65">
        <f>'BİLGİ GİRİŞİ'!J15</f>
        <v>0</v>
      </c>
      <c r="D18" s="56">
        <f t="shared" si="0"/>
        <v>0</v>
      </c>
      <c r="E18" s="56">
        <f t="shared" si="1"/>
        <v>0</v>
      </c>
      <c r="F18" s="56"/>
      <c r="G18" s="56"/>
      <c r="H18" s="56"/>
      <c r="I18" s="56"/>
      <c r="J18" s="56"/>
      <c r="K18" s="56">
        <f>'BİLGİ GİRİŞİ'!P15</f>
        <v>0</v>
      </c>
      <c r="L18" s="56"/>
      <c r="M18" s="56"/>
      <c r="N18" s="56"/>
      <c r="O18" s="56"/>
      <c r="P18" s="56"/>
      <c r="Q18" s="56"/>
    </row>
    <row r="19" spans="1:17" ht="14.25" hidden="1" customHeight="1" x14ac:dyDescent="0.2">
      <c r="A19" s="51">
        <f>'BİLGİ GİRİŞİ'!A16</f>
        <v>15</v>
      </c>
      <c r="B19" s="55" t="str">
        <f>CONCATENATE('BİLGİ GİRİŞİ'!B16," ",'BİLGİ GİRİŞİ'!C16)</f>
        <v xml:space="preserve"> </v>
      </c>
      <c r="C19" s="65">
        <f>'BİLGİ GİRİŞİ'!J16</f>
        <v>0</v>
      </c>
      <c r="D19" s="56">
        <f t="shared" si="0"/>
        <v>0</v>
      </c>
      <c r="E19" s="56">
        <f t="shared" si="1"/>
        <v>0</v>
      </c>
      <c r="F19" s="56"/>
      <c r="G19" s="56"/>
      <c r="H19" s="56"/>
      <c r="I19" s="56"/>
      <c r="J19" s="56"/>
      <c r="K19" s="56">
        <f>'BİLGİ GİRİŞİ'!P16</f>
        <v>0</v>
      </c>
      <c r="L19" s="56"/>
      <c r="M19" s="56"/>
      <c r="N19" s="56"/>
      <c r="O19" s="56"/>
      <c r="P19" s="56"/>
      <c r="Q19" s="56"/>
    </row>
    <row r="20" spans="1:17" ht="14.25" hidden="1" customHeight="1" x14ac:dyDescent="0.2">
      <c r="A20" s="51">
        <f>'BİLGİ GİRİŞİ'!A17</f>
        <v>16</v>
      </c>
      <c r="B20" s="55" t="str">
        <f>CONCATENATE('BİLGİ GİRİŞİ'!B17," ",'BİLGİ GİRİŞİ'!C17)</f>
        <v xml:space="preserve"> </v>
      </c>
      <c r="C20" s="65">
        <f>'BİLGİ GİRİŞİ'!J17</f>
        <v>0</v>
      </c>
      <c r="D20" s="56">
        <f t="shared" si="0"/>
        <v>0</v>
      </c>
      <c r="E20" s="56">
        <f t="shared" si="1"/>
        <v>0</v>
      </c>
      <c r="F20" s="56"/>
      <c r="G20" s="56"/>
      <c r="H20" s="56"/>
      <c r="I20" s="56"/>
      <c r="J20" s="56"/>
      <c r="K20" s="56">
        <f>'BİLGİ GİRİŞİ'!P17</f>
        <v>0</v>
      </c>
      <c r="L20" s="56"/>
      <c r="M20" s="56"/>
      <c r="N20" s="56"/>
      <c r="O20" s="56"/>
      <c r="P20" s="56"/>
      <c r="Q20" s="56"/>
    </row>
    <row r="21" spans="1:17" ht="14.25" hidden="1" customHeight="1" x14ac:dyDescent="0.2">
      <c r="A21" s="51">
        <f>'BİLGİ GİRİŞİ'!A18</f>
        <v>17</v>
      </c>
      <c r="B21" s="55" t="str">
        <f>CONCATENATE('BİLGİ GİRİŞİ'!B18," ",'BİLGİ GİRİŞİ'!C18)</f>
        <v xml:space="preserve"> </v>
      </c>
      <c r="C21" s="65">
        <f>'BİLGİ GİRİŞİ'!J18</f>
        <v>0</v>
      </c>
      <c r="D21" s="56">
        <f t="shared" si="0"/>
        <v>0</v>
      </c>
      <c r="E21" s="56">
        <f t="shared" si="1"/>
        <v>0</v>
      </c>
      <c r="F21" s="56"/>
      <c r="G21" s="56"/>
      <c r="H21" s="56"/>
      <c r="I21" s="56"/>
      <c r="J21" s="56"/>
      <c r="K21" s="56">
        <f>'BİLGİ GİRİŞİ'!P18</f>
        <v>0</v>
      </c>
      <c r="L21" s="56"/>
      <c r="M21" s="56"/>
      <c r="N21" s="56"/>
      <c r="O21" s="56"/>
      <c r="P21" s="56"/>
      <c r="Q21" s="56"/>
    </row>
    <row r="22" spans="1:17" ht="14.25" hidden="1" customHeight="1" x14ac:dyDescent="0.2">
      <c r="A22" s="51">
        <f>'BİLGİ GİRİŞİ'!A19</f>
        <v>18</v>
      </c>
      <c r="B22" s="55" t="str">
        <f>CONCATENATE('BİLGİ GİRİŞİ'!B19," ",'BİLGİ GİRİŞİ'!C19)</f>
        <v xml:space="preserve"> </v>
      </c>
      <c r="C22" s="65">
        <f>'BİLGİ GİRİŞİ'!J19</f>
        <v>0</v>
      </c>
      <c r="D22" s="56">
        <f t="shared" si="0"/>
        <v>0</v>
      </c>
      <c r="E22" s="56">
        <f t="shared" si="1"/>
        <v>0</v>
      </c>
      <c r="F22" s="56"/>
      <c r="G22" s="56"/>
      <c r="H22" s="56"/>
      <c r="I22" s="56"/>
      <c r="J22" s="56"/>
      <c r="K22" s="56">
        <f>'BİLGİ GİRİŞİ'!P19</f>
        <v>0</v>
      </c>
      <c r="L22" s="56"/>
      <c r="M22" s="56"/>
      <c r="N22" s="56"/>
      <c r="O22" s="56"/>
      <c r="P22" s="56"/>
      <c r="Q22" s="56"/>
    </row>
    <row r="23" spans="1:17" ht="14.25" hidden="1" customHeight="1" x14ac:dyDescent="0.2">
      <c r="A23" s="51">
        <f>'BİLGİ GİRİŞİ'!A20</f>
        <v>19</v>
      </c>
      <c r="B23" s="55" t="str">
        <f>CONCATENATE('BİLGİ GİRİŞİ'!B20," ",'BİLGİ GİRİŞİ'!C20)</f>
        <v xml:space="preserve"> </v>
      </c>
      <c r="C23" s="65">
        <f>'BİLGİ GİRİŞİ'!J20</f>
        <v>0</v>
      </c>
      <c r="D23" s="56">
        <f t="shared" si="0"/>
        <v>0</v>
      </c>
      <c r="E23" s="56">
        <f t="shared" si="1"/>
        <v>0</v>
      </c>
      <c r="F23" s="56"/>
      <c r="G23" s="56"/>
      <c r="H23" s="56"/>
      <c r="I23" s="56"/>
      <c r="J23" s="56"/>
      <c r="K23" s="56">
        <f>'BİLGİ GİRİŞİ'!P20</f>
        <v>0</v>
      </c>
      <c r="L23" s="56"/>
      <c r="M23" s="56"/>
      <c r="N23" s="56"/>
      <c r="O23" s="56"/>
      <c r="P23" s="56"/>
      <c r="Q23" s="56"/>
    </row>
    <row r="24" spans="1:17" ht="14.25" hidden="1" customHeight="1" x14ac:dyDescent="0.2">
      <c r="A24" s="51">
        <f>'BİLGİ GİRİŞİ'!A21</f>
        <v>20</v>
      </c>
      <c r="B24" s="55" t="str">
        <f>CONCATENATE('BİLGİ GİRİŞİ'!B21," ",'BİLGİ GİRİŞİ'!C21)</f>
        <v xml:space="preserve"> </v>
      </c>
      <c r="C24" s="65">
        <f>'BİLGİ GİRİŞİ'!J21</f>
        <v>0</v>
      </c>
      <c r="D24" s="56">
        <f t="shared" si="0"/>
        <v>0</v>
      </c>
      <c r="E24" s="56">
        <f t="shared" si="1"/>
        <v>0</v>
      </c>
      <c r="F24" s="56"/>
      <c r="G24" s="56"/>
      <c r="H24" s="56"/>
      <c r="I24" s="56"/>
      <c r="J24" s="56"/>
      <c r="K24" s="56">
        <f>'BİLGİ GİRİŞİ'!P21</f>
        <v>0</v>
      </c>
      <c r="L24" s="56"/>
      <c r="M24" s="56"/>
      <c r="N24" s="56"/>
      <c r="O24" s="56"/>
      <c r="P24" s="56"/>
      <c r="Q24" s="56"/>
    </row>
    <row r="25" spans="1:17" ht="14.25" hidden="1" customHeight="1" x14ac:dyDescent="0.2">
      <c r="A25" s="51">
        <f>'BİLGİ GİRİŞİ'!A22</f>
        <v>21</v>
      </c>
      <c r="B25" s="55" t="str">
        <f>CONCATENATE('BİLGİ GİRİŞİ'!B22," ",'BİLGİ GİRİŞİ'!C22)</f>
        <v xml:space="preserve"> </v>
      </c>
      <c r="C25" s="65">
        <f>'BİLGİ GİRİŞİ'!J22</f>
        <v>0</v>
      </c>
      <c r="D25" s="56">
        <f t="shared" si="0"/>
        <v>0</v>
      </c>
      <c r="E25" s="56">
        <f t="shared" si="1"/>
        <v>0</v>
      </c>
      <c r="F25" s="56"/>
      <c r="G25" s="56"/>
      <c r="H25" s="56"/>
      <c r="I25" s="56"/>
      <c r="J25" s="56"/>
      <c r="K25" s="56">
        <f>'BİLGİ GİRİŞİ'!P22</f>
        <v>0</v>
      </c>
      <c r="L25" s="56"/>
      <c r="M25" s="56"/>
      <c r="N25" s="56"/>
      <c r="O25" s="56"/>
      <c r="P25" s="56"/>
      <c r="Q25" s="56"/>
    </row>
    <row r="26" spans="1:17" ht="14.25" hidden="1" customHeight="1" x14ac:dyDescent="0.2">
      <c r="A26" s="51">
        <f>'BİLGİ GİRİŞİ'!A23</f>
        <v>22</v>
      </c>
      <c r="B26" s="55" t="str">
        <f>CONCATENATE('BİLGİ GİRİŞİ'!B23," ",'BİLGİ GİRİŞİ'!C23)</f>
        <v xml:space="preserve"> </v>
      </c>
      <c r="C26" s="65">
        <f>'BİLGİ GİRİŞİ'!J23</f>
        <v>0</v>
      </c>
      <c r="D26" s="56">
        <f t="shared" si="0"/>
        <v>0</v>
      </c>
      <c r="E26" s="56">
        <f t="shared" si="1"/>
        <v>0</v>
      </c>
      <c r="F26" s="56"/>
      <c r="G26" s="56"/>
      <c r="H26" s="56"/>
      <c r="I26" s="56"/>
      <c r="J26" s="56"/>
      <c r="K26" s="56">
        <f>'BİLGİ GİRİŞİ'!P23</f>
        <v>0</v>
      </c>
      <c r="L26" s="56"/>
      <c r="M26" s="56"/>
      <c r="N26" s="56"/>
      <c r="O26" s="56"/>
      <c r="P26" s="56"/>
      <c r="Q26" s="56"/>
    </row>
    <row r="27" spans="1:17" ht="14.25" hidden="1" customHeight="1" x14ac:dyDescent="0.2">
      <c r="A27" s="51">
        <f>'BİLGİ GİRİŞİ'!A24</f>
        <v>23</v>
      </c>
      <c r="B27" s="55" t="str">
        <f>CONCATENATE('BİLGİ GİRİŞİ'!B24," ",'BİLGİ GİRİŞİ'!C24)</f>
        <v xml:space="preserve"> </v>
      </c>
      <c r="C27" s="65">
        <f>'BİLGİ GİRİŞİ'!J24</f>
        <v>0</v>
      </c>
      <c r="D27" s="56">
        <f t="shared" si="0"/>
        <v>0</v>
      </c>
      <c r="E27" s="56">
        <f t="shared" si="1"/>
        <v>0</v>
      </c>
      <c r="F27" s="56"/>
      <c r="G27" s="56"/>
      <c r="H27" s="56"/>
      <c r="I27" s="56"/>
      <c r="J27" s="56"/>
      <c r="K27" s="56">
        <f>'BİLGİ GİRİŞİ'!P24</f>
        <v>0</v>
      </c>
      <c r="L27" s="56"/>
      <c r="M27" s="56"/>
      <c r="N27" s="56"/>
      <c r="O27" s="56"/>
      <c r="P27" s="56"/>
      <c r="Q27" s="56"/>
    </row>
    <row r="28" spans="1:17" ht="14.25" hidden="1" customHeight="1" x14ac:dyDescent="0.2">
      <c r="A28" s="51">
        <f>'BİLGİ GİRİŞİ'!A25</f>
        <v>24</v>
      </c>
      <c r="B28" s="55" t="str">
        <f>CONCATENATE('BİLGİ GİRİŞİ'!B25," ",'BİLGİ GİRİŞİ'!C25)</f>
        <v xml:space="preserve"> </v>
      </c>
      <c r="C28" s="65">
        <f>'BİLGİ GİRİŞİ'!J25</f>
        <v>0</v>
      </c>
      <c r="D28" s="56">
        <f t="shared" si="0"/>
        <v>0</v>
      </c>
      <c r="E28" s="56">
        <f t="shared" si="1"/>
        <v>0</v>
      </c>
      <c r="F28" s="56"/>
      <c r="G28" s="56"/>
      <c r="H28" s="56"/>
      <c r="I28" s="56"/>
      <c r="J28" s="56"/>
      <c r="K28" s="56">
        <f>'BİLGİ GİRİŞİ'!P25</f>
        <v>0</v>
      </c>
      <c r="L28" s="56"/>
      <c r="M28" s="56"/>
      <c r="N28" s="56"/>
      <c r="O28" s="56"/>
      <c r="P28" s="56"/>
      <c r="Q28" s="56"/>
    </row>
    <row r="29" spans="1:17" ht="14.25" hidden="1" customHeight="1" x14ac:dyDescent="0.2">
      <c r="A29" s="51">
        <f>'BİLGİ GİRİŞİ'!A26</f>
        <v>25</v>
      </c>
      <c r="B29" s="55" t="str">
        <f>CONCATENATE('BİLGİ GİRİŞİ'!B26," ",'BİLGİ GİRİŞİ'!C26)</f>
        <v xml:space="preserve"> </v>
      </c>
      <c r="C29" s="65">
        <f>'BİLGİ GİRİŞİ'!J26</f>
        <v>0</v>
      </c>
      <c r="D29" s="56">
        <f t="shared" si="0"/>
        <v>0</v>
      </c>
      <c r="E29" s="56">
        <f t="shared" si="1"/>
        <v>0</v>
      </c>
      <c r="F29" s="56"/>
      <c r="G29" s="56"/>
      <c r="H29" s="56"/>
      <c r="I29" s="56"/>
      <c r="J29" s="56"/>
      <c r="K29" s="56">
        <f>'BİLGİ GİRİŞİ'!P26</f>
        <v>0</v>
      </c>
      <c r="L29" s="56"/>
      <c r="M29" s="56"/>
      <c r="N29" s="56"/>
      <c r="O29" s="56"/>
      <c r="P29" s="56"/>
      <c r="Q29" s="56"/>
    </row>
    <row r="30" spans="1:17" ht="14.25" hidden="1" customHeight="1" x14ac:dyDescent="0.2">
      <c r="A30" s="51">
        <f>'BİLGİ GİRİŞİ'!A27</f>
        <v>26</v>
      </c>
      <c r="B30" s="55" t="str">
        <f>CONCATENATE('BİLGİ GİRİŞİ'!B27," ",'BİLGİ GİRİŞİ'!C27)</f>
        <v xml:space="preserve"> </v>
      </c>
      <c r="C30" s="65">
        <f>'BİLGİ GİRİŞİ'!J27</f>
        <v>0</v>
      </c>
      <c r="D30" s="56">
        <f t="shared" si="0"/>
        <v>0</v>
      </c>
      <c r="E30" s="56">
        <f t="shared" si="1"/>
        <v>0</v>
      </c>
      <c r="F30" s="56"/>
      <c r="G30" s="56"/>
      <c r="H30" s="56"/>
      <c r="I30" s="56"/>
      <c r="J30" s="56"/>
      <c r="K30" s="56">
        <f>'BİLGİ GİRİŞİ'!P27</f>
        <v>0</v>
      </c>
      <c r="L30" s="56"/>
      <c r="M30" s="56"/>
      <c r="N30" s="56"/>
      <c r="O30" s="56"/>
      <c r="P30" s="56"/>
      <c r="Q30" s="56"/>
    </row>
    <row r="31" spans="1:17" ht="14.25" hidden="1" customHeight="1" x14ac:dyDescent="0.2">
      <c r="A31" s="51">
        <f>'BİLGİ GİRİŞİ'!A28</f>
        <v>27</v>
      </c>
      <c r="B31" s="55" t="str">
        <f>CONCATENATE('BİLGİ GİRİŞİ'!B28," ",'BİLGİ GİRİŞİ'!C28)</f>
        <v xml:space="preserve"> </v>
      </c>
      <c r="C31" s="65">
        <f>'BİLGİ GİRİŞİ'!J28</f>
        <v>0</v>
      </c>
      <c r="D31" s="56">
        <f t="shared" si="0"/>
        <v>0</v>
      </c>
      <c r="E31" s="56">
        <f t="shared" si="1"/>
        <v>0</v>
      </c>
      <c r="F31" s="56"/>
      <c r="G31" s="56"/>
      <c r="H31" s="56"/>
      <c r="I31" s="56"/>
      <c r="J31" s="56"/>
      <c r="K31" s="56">
        <f>'BİLGİ GİRİŞİ'!P28</f>
        <v>0</v>
      </c>
      <c r="L31" s="56"/>
      <c r="M31" s="56"/>
      <c r="N31" s="56"/>
      <c r="O31" s="56"/>
      <c r="P31" s="56"/>
      <c r="Q31" s="56"/>
    </row>
    <row r="32" spans="1:17" ht="14.25" hidden="1" customHeight="1" x14ac:dyDescent="0.2">
      <c r="A32" s="51">
        <f>'BİLGİ GİRİŞİ'!A29</f>
        <v>28</v>
      </c>
      <c r="B32" s="55" t="str">
        <f>CONCATENATE('BİLGİ GİRİŞİ'!B29," ",'BİLGİ GİRİŞİ'!C29)</f>
        <v xml:space="preserve"> </v>
      </c>
      <c r="C32" s="65">
        <f>'BİLGİ GİRİŞİ'!J29</f>
        <v>0</v>
      </c>
      <c r="D32" s="56">
        <f t="shared" si="0"/>
        <v>0</v>
      </c>
      <c r="E32" s="56">
        <f t="shared" si="1"/>
        <v>0</v>
      </c>
      <c r="F32" s="56"/>
      <c r="G32" s="56"/>
      <c r="H32" s="56"/>
      <c r="I32" s="56"/>
      <c r="J32" s="56"/>
      <c r="K32" s="56">
        <f>'BİLGİ GİRİŞİ'!P29</f>
        <v>0</v>
      </c>
      <c r="L32" s="56"/>
      <c r="M32" s="56"/>
      <c r="N32" s="56"/>
      <c r="O32" s="56"/>
      <c r="P32" s="56"/>
      <c r="Q32" s="56"/>
    </row>
    <row r="33" spans="1:17" ht="14.25" hidden="1" customHeight="1" x14ac:dyDescent="0.2">
      <c r="A33" s="51">
        <f>'BİLGİ GİRİŞİ'!A30</f>
        <v>29</v>
      </c>
      <c r="B33" s="55" t="str">
        <f>CONCATENATE('BİLGİ GİRİŞİ'!B30," ",'BİLGİ GİRİŞİ'!C30)</f>
        <v xml:space="preserve"> </v>
      </c>
      <c r="C33" s="65">
        <f>'BİLGİ GİRİŞİ'!J30</f>
        <v>0</v>
      </c>
      <c r="D33" s="56">
        <f t="shared" si="0"/>
        <v>0</v>
      </c>
      <c r="E33" s="56">
        <f t="shared" si="1"/>
        <v>0</v>
      </c>
      <c r="F33" s="56"/>
      <c r="G33" s="56"/>
      <c r="H33" s="56"/>
      <c r="I33" s="56"/>
      <c r="J33" s="56"/>
      <c r="K33" s="56">
        <f>'BİLGİ GİRİŞİ'!P30</f>
        <v>0</v>
      </c>
      <c r="L33" s="56"/>
      <c r="M33" s="56"/>
      <c r="N33" s="56"/>
      <c r="O33" s="56"/>
      <c r="P33" s="56"/>
      <c r="Q33" s="56"/>
    </row>
    <row r="34" spans="1:17" ht="14.25" hidden="1" customHeight="1" x14ac:dyDescent="0.2">
      <c r="A34" s="51">
        <f>'BİLGİ GİRİŞİ'!A31</f>
        <v>30</v>
      </c>
      <c r="B34" s="55" t="str">
        <f>CONCATENATE('BİLGİ GİRİŞİ'!B31," ",'BİLGİ GİRİŞİ'!C31)</f>
        <v xml:space="preserve"> </v>
      </c>
      <c r="C34" s="65">
        <f>'BİLGİ GİRİŞİ'!J31</f>
        <v>0</v>
      </c>
      <c r="D34" s="56">
        <f t="shared" si="0"/>
        <v>0</v>
      </c>
      <c r="E34" s="56">
        <f t="shared" si="1"/>
        <v>0</v>
      </c>
      <c r="F34" s="56"/>
      <c r="G34" s="56"/>
      <c r="H34" s="56"/>
      <c r="I34" s="56"/>
      <c r="J34" s="56"/>
      <c r="K34" s="56">
        <f>'BİLGİ GİRİŞİ'!P31</f>
        <v>0</v>
      </c>
      <c r="L34" s="56"/>
      <c r="M34" s="56"/>
      <c r="N34" s="56"/>
      <c r="O34" s="56"/>
      <c r="P34" s="56"/>
      <c r="Q34" s="56"/>
    </row>
    <row r="35" spans="1:17" ht="14.25" hidden="1" customHeight="1" x14ac:dyDescent="0.2">
      <c r="A35" s="51">
        <f>'BİLGİ GİRİŞİ'!A32</f>
        <v>31</v>
      </c>
      <c r="B35" s="55" t="str">
        <f>CONCATENATE('BİLGİ GİRİŞİ'!B32," ",'BİLGİ GİRİŞİ'!C32)</f>
        <v xml:space="preserve"> </v>
      </c>
      <c r="C35" s="65">
        <f>'BİLGİ GİRİŞİ'!J32</f>
        <v>0</v>
      </c>
      <c r="D35" s="56">
        <f t="shared" si="0"/>
        <v>0</v>
      </c>
      <c r="E35" s="56">
        <f t="shared" si="1"/>
        <v>0</v>
      </c>
      <c r="F35" s="56"/>
      <c r="G35" s="56"/>
      <c r="H35" s="56"/>
      <c r="I35" s="56"/>
      <c r="J35" s="56"/>
      <c r="K35" s="56">
        <f>'BİLGİ GİRİŞİ'!P32</f>
        <v>0</v>
      </c>
      <c r="L35" s="56"/>
      <c r="M35" s="56"/>
      <c r="N35" s="56"/>
      <c r="O35" s="56"/>
      <c r="P35" s="56"/>
      <c r="Q35" s="56"/>
    </row>
    <row r="36" spans="1:17" ht="14.25" hidden="1" customHeight="1" x14ac:dyDescent="0.2">
      <c r="A36" s="51">
        <f>'BİLGİ GİRİŞİ'!A33</f>
        <v>32</v>
      </c>
      <c r="B36" s="55" t="str">
        <f>CONCATENATE('BİLGİ GİRİŞİ'!B33," ",'BİLGİ GİRİŞİ'!C33)</f>
        <v xml:space="preserve"> </v>
      </c>
      <c r="C36" s="65">
        <f>'BİLGİ GİRİŞİ'!J33</f>
        <v>0</v>
      </c>
      <c r="D36" s="56">
        <f t="shared" si="0"/>
        <v>0</v>
      </c>
      <c r="E36" s="56">
        <f t="shared" si="1"/>
        <v>0</v>
      </c>
      <c r="F36" s="56"/>
      <c r="G36" s="56"/>
      <c r="H36" s="56"/>
      <c r="I36" s="56"/>
      <c r="J36" s="56"/>
      <c r="K36" s="56">
        <f>'BİLGİ GİRİŞİ'!P33</f>
        <v>0</v>
      </c>
      <c r="L36" s="56"/>
      <c r="M36" s="56"/>
      <c r="N36" s="56"/>
      <c r="O36" s="56"/>
      <c r="P36" s="56"/>
      <c r="Q36" s="56"/>
    </row>
    <row r="37" spans="1:17" ht="14.25" hidden="1" customHeight="1" x14ac:dyDescent="0.2">
      <c r="A37" s="51">
        <f>'BİLGİ GİRİŞİ'!A34</f>
        <v>33</v>
      </c>
      <c r="B37" s="55" t="str">
        <f>CONCATENATE('BİLGİ GİRİŞİ'!B34," ",'BİLGİ GİRİŞİ'!C34)</f>
        <v xml:space="preserve"> </v>
      </c>
      <c r="C37" s="65">
        <f>'BİLGİ GİRİŞİ'!J34</f>
        <v>0</v>
      </c>
      <c r="D37" s="56">
        <f t="shared" si="0"/>
        <v>0</v>
      </c>
      <c r="E37" s="56">
        <f t="shared" si="1"/>
        <v>0</v>
      </c>
      <c r="F37" s="56"/>
      <c r="G37" s="56"/>
      <c r="H37" s="56"/>
      <c r="I37" s="56"/>
      <c r="J37" s="56"/>
      <c r="K37" s="56">
        <f>'BİLGİ GİRİŞİ'!P34</f>
        <v>0</v>
      </c>
      <c r="L37" s="56"/>
      <c r="M37" s="56"/>
      <c r="N37" s="56"/>
      <c r="O37" s="56"/>
      <c r="P37" s="56"/>
      <c r="Q37" s="56"/>
    </row>
    <row r="38" spans="1:17" ht="14.25" hidden="1" customHeight="1" x14ac:dyDescent="0.2">
      <c r="A38" s="51">
        <f>'BİLGİ GİRİŞİ'!A35</f>
        <v>34</v>
      </c>
      <c r="B38" s="55" t="str">
        <f>CONCATENATE('BİLGİ GİRİŞİ'!B35," ",'BİLGİ GİRİŞİ'!C35)</f>
        <v xml:space="preserve"> </v>
      </c>
      <c r="C38" s="65">
        <f>'BİLGİ GİRİŞİ'!J35</f>
        <v>0</v>
      </c>
      <c r="D38" s="56">
        <f t="shared" si="0"/>
        <v>0</v>
      </c>
      <c r="E38" s="56">
        <f t="shared" si="1"/>
        <v>0</v>
      </c>
      <c r="F38" s="56"/>
      <c r="G38" s="56"/>
      <c r="H38" s="56"/>
      <c r="I38" s="56"/>
      <c r="J38" s="56"/>
      <c r="K38" s="56">
        <f>'BİLGİ GİRİŞİ'!P35</f>
        <v>0</v>
      </c>
      <c r="L38" s="56"/>
      <c r="M38" s="56"/>
      <c r="N38" s="56"/>
      <c r="O38" s="56"/>
      <c r="P38" s="56"/>
      <c r="Q38" s="56"/>
    </row>
    <row r="39" spans="1:17" ht="14.25" hidden="1" customHeight="1" x14ac:dyDescent="0.2">
      <c r="A39" s="51">
        <f>'BİLGİ GİRİŞİ'!A36</f>
        <v>35</v>
      </c>
      <c r="B39" s="55" t="str">
        <f>CONCATENATE('BİLGİ GİRİŞİ'!B36," ",'BİLGİ GİRİŞİ'!C36)</f>
        <v xml:space="preserve"> </v>
      </c>
      <c r="C39" s="65">
        <f>'BİLGİ GİRİŞİ'!J36</f>
        <v>0</v>
      </c>
      <c r="D39" s="56">
        <f t="shared" si="0"/>
        <v>0</v>
      </c>
      <c r="E39" s="56">
        <f t="shared" si="1"/>
        <v>0</v>
      </c>
      <c r="F39" s="56"/>
      <c r="G39" s="56"/>
      <c r="H39" s="56"/>
      <c r="I39" s="56"/>
      <c r="J39" s="56"/>
      <c r="K39" s="56">
        <f>'BİLGİ GİRİŞİ'!P36</f>
        <v>0</v>
      </c>
      <c r="L39" s="56"/>
      <c r="M39" s="56"/>
      <c r="N39" s="56"/>
      <c r="O39" s="56"/>
      <c r="P39" s="56"/>
      <c r="Q39" s="56"/>
    </row>
    <row r="40" spans="1:17" ht="14.25" hidden="1" customHeight="1" x14ac:dyDescent="0.2">
      <c r="A40" s="51">
        <f>'BİLGİ GİRİŞİ'!A37</f>
        <v>36</v>
      </c>
      <c r="B40" s="55" t="str">
        <f>CONCATENATE('BİLGİ GİRİŞİ'!B37," ",'BİLGİ GİRİŞİ'!C37)</f>
        <v xml:space="preserve"> </v>
      </c>
      <c r="C40" s="65">
        <f>'BİLGİ GİRİŞİ'!J37</f>
        <v>0</v>
      </c>
      <c r="D40" s="56">
        <f t="shared" si="0"/>
        <v>0</v>
      </c>
      <c r="E40" s="56">
        <f t="shared" si="1"/>
        <v>0</v>
      </c>
      <c r="F40" s="56"/>
      <c r="G40" s="56"/>
      <c r="H40" s="56"/>
      <c r="I40" s="56"/>
      <c r="J40" s="56"/>
      <c r="K40" s="56">
        <f>'BİLGİ GİRİŞİ'!P37</f>
        <v>0</v>
      </c>
      <c r="L40" s="56"/>
      <c r="M40" s="56"/>
      <c r="N40" s="56"/>
      <c r="O40" s="56"/>
      <c r="P40" s="56"/>
      <c r="Q40" s="56"/>
    </row>
    <row r="41" spans="1:17" ht="14.25" hidden="1" customHeight="1" x14ac:dyDescent="0.2">
      <c r="A41" s="51">
        <f>'BİLGİ GİRİŞİ'!A38</f>
        <v>37</v>
      </c>
      <c r="B41" s="55" t="str">
        <f>CONCATENATE('BİLGİ GİRİŞİ'!B38," ",'BİLGİ GİRİŞİ'!C38)</f>
        <v xml:space="preserve"> </v>
      </c>
      <c r="C41" s="65">
        <f>'BİLGİ GİRİŞİ'!J38</f>
        <v>0</v>
      </c>
      <c r="D41" s="56">
        <f t="shared" si="0"/>
        <v>0</v>
      </c>
      <c r="E41" s="56">
        <f t="shared" si="1"/>
        <v>0</v>
      </c>
      <c r="F41" s="56"/>
      <c r="G41" s="56"/>
      <c r="H41" s="56"/>
      <c r="I41" s="56"/>
      <c r="J41" s="56"/>
      <c r="K41" s="56">
        <f>'BİLGİ GİRİŞİ'!P38</f>
        <v>0</v>
      </c>
      <c r="L41" s="56"/>
      <c r="M41" s="56"/>
      <c r="N41" s="56"/>
      <c r="O41" s="56"/>
      <c r="P41" s="56"/>
      <c r="Q41" s="56"/>
    </row>
    <row r="42" spans="1:17" ht="14.25" hidden="1" customHeight="1" x14ac:dyDescent="0.2">
      <c r="A42" s="51">
        <f>'BİLGİ GİRİŞİ'!A39</f>
        <v>38</v>
      </c>
      <c r="B42" s="55" t="str">
        <f>CONCATENATE('BİLGİ GİRİŞİ'!B39," ",'BİLGİ GİRİŞİ'!C39)</f>
        <v xml:space="preserve"> </v>
      </c>
      <c r="C42" s="65">
        <f>'BİLGİ GİRİŞİ'!J39</f>
        <v>0</v>
      </c>
      <c r="D42" s="56">
        <f t="shared" si="0"/>
        <v>0</v>
      </c>
      <c r="E42" s="56">
        <f t="shared" si="1"/>
        <v>0</v>
      </c>
      <c r="F42" s="56"/>
      <c r="G42" s="56"/>
      <c r="H42" s="56"/>
      <c r="I42" s="56"/>
      <c r="J42" s="56"/>
      <c r="K42" s="56">
        <f>'BİLGİ GİRİŞİ'!P39</f>
        <v>0</v>
      </c>
      <c r="L42" s="56"/>
      <c r="M42" s="56"/>
      <c r="N42" s="56"/>
      <c r="O42" s="56"/>
      <c r="P42" s="56"/>
      <c r="Q42" s="56"/>
    </row>
    <row r="43" spans="1:17" ht="14.25" hidden="1" customHeight="1" x14ac:dyDescent="0.2">
      <c r="A43" s="51">
        <f>'BİLGİ GİRİŞİ'!A40</f>
        <v>39</v>
      </c>
      <c r="B43" s="55" t="str">
        <f>CONCATENATE('BİLGİ GİRİŞİ'!B40," ",'BİLGİ GİRİŞİ'!C40)</f>
        <v xml:space="preserve"> </v>
      </c>
      <c r="C43" s="65">
        <f>'BİLGİ GİRİŞİ'!J40</f>
        <v>0</v>
      </c>
      <c r="D43" s="56">
        <f t="shared" si="0"/>
        <v>0</v>
      </c>
      <c r="E43" s="56">
        <f t="shared" si="1"/>
        <v>0</v>
      </c>
      <c r="F43" s="56"/>
      <c r="G43" s="56"/>
      <c r="H43" s="56"/>
      <c r="I43" s="56"/>
      <c r="J43" s="56"/>
      <c r="K43" s="56">
        <f>'BİLGİ GİRİŞİ'!P40</f>
        <v>0</v>
      </c>
      <c r="L43" s="56"/>
      <c r="M43" s="56"/>
      <c r="N43" s="56"/>
      <c r="O43" s="56"/>
      <c r="P43" s="56"/>
      <c r="Q43" s="56"/>
    </row>
    <row r="44" spans="1:17" ht="14.25" hidden="1" customHeight="1" x14ac:dyDescent="0.2">
      <c r="A44" s="51">
        <f>'BİLGİ GİRİŞİ'!A41</f>
        <v>40</v>
      </c>
      <c r="B44" s="55" t="str">
        <f>CONCATENATE('BİLGİ GİRİŞİ'!B41," ",'BİLGİ GİRİŞİ'!C41)</f>
        <v xml:space="preserve"> </v>
      </c>
      <c r="C44" s="65">
        <f>'BİLGİ GİRİŞİ'!J41</f>
        <v>0</v>
      </c>
      <c r="D44" s="56">
        <f t="shared" si="0"/>
        <v>0</v>
      </c>
      <c r="E44" s="56">
        <f t="shared" si="1"/>
        <v>0</v>
      </c>
      <c r="F44" s="56"/>
      <c r="G44" s="56"/>
      <c r="H44" s="56"/>
      <c r="I44" s="56"/>
      <c r="J44" s="56"/>
      <c r="K44" s="56">
        <f>'BİLGİ GİRİŞİ'!P41</f>
        <v>0</v>
      </c>
      <c r="L44" s="56"/>
      <c r="M44" s="56"/>
      <c r="N44" s="56"/>
      <c r="O44" s="56"/>
      <c r="P44" s="56"/>
      <c r="Q44" s="56"/>
    </row>
    <row r="45" spans="1:17" ht="14.25" hidden="1" customHeight="1" x14ac:dyDescent="0.2">
      <c r="A45" s="51">
        <f>'BİLGİ GİRİŞİ'!A42</f>
        <v>41</v>
      </c>
      <c r="B45" s="55" t="str">
        <f>CONCATENATE('BİLGİ GİRİŞİ'!B42," ",'BİLGİ GİRİŞİ'!C42)</f>
        <v xml:space="preserve"> </v>
      </c>
      <c r="C45" s="65">
        <f>'BİLGİ GİRİŞİ'!J42</f>
        <v>0</v>
      </c>
      <c r="D45" s="56">
        <f t="shared" si="0"/>
        <v>0</v>
      </c>
      <c r="E45" s="56">
        <f t="shared" si="1"/>
        <v>0</v>
      </c>
      <c r="F45" s="56"/>
      <c r="G45" s="56"/>
      <c r="H45" s="56"/>
      <c r="I45" s="56"/>
      <c r="J45" s="56"/>
      <c r="K45" s="56">
        <f>'BİLGİ GİRİŞİ'!P42</f>
        <v>0</v>
      </c>
      <c r="L45" s="56"/>
      <c r="M45" s="56"/>
      <c r="N45" s="56"/>
      <c r="O45" s="56"/>
      <c r="P45" s="56"/>
      <c r="Q45" s="56"/>
    </row>
    <row r="46" spans="1:17" ht="14.25" hidden="1" customHeight="1" x14ac:dyDescent="0.2">
      <c r="A46" s="51">
        <f>'BİLGİ GİRİŞİ'!A43</f>
        <v>42</v>
      </c>
      <c r="B46" s="55" t="str">
        <f>CONCATENATE('BİLGİ GİRİŞİ'!B43," ",'BİLGİ GİRİŞİ'!C43)</f>
        <v xml:space="preserve"> </v>
      </c>
      <c r="C46" s="65">
        <f>'BİLGİ GİRİŞİ'!J43</f>
        <v>0</v>
      </c>
      <c r="D46" s="56">
        <f t="shared" si="0"/>
        <v>0</v>
      </c>
      <c r="E46" s="56">
        <f t="shared" si="1"/>
        <v>0</v>
      </c>
      <c r="F46" s="56"/>
      <c r="G46" s="56"/>
      <c r="H46" s="56"/>
      <c r="I46" s="56"/>
      <c r="J46" s="56"/>
      <c r="K46" s="56">
        <f>'BİLGİ GİRİŞİ'!P43</f>
        <v>0</v>
      </c>
      <c r="L46" s="56"/>
      <c r="M46" s="56"/>
      <c r="N46" s="56"/>
      <c r="O46" s="56"/>
      <c r="P46" s="56"/>
      <c r="Q46" s="56"/>
    </row>
    <row r="47" spans="1:17" ht="14.25" hidden="1" customHeight="1" x14ac:dyDescent="0.2">
      <c r="A47" s="51">
        <f>'BİLGİ GİRİŞİ'!A44</f>
        <v>43</v>
      </c>
      <c r="B47" s="55" t="str">
        <f>CONCATENATE('BİLGİ GİRİŞİ'!B44," ",'BİLGİ GİRİŞİ'!C44)</f>
        <v xml:space="preserve"> </v>
      </c>
      <c r="C47" s="65">
        <f>'BİLGİ GİRİŞİ'!J44</f>
        <v>0</v>
      </c>
      <c r="D47" s="56">
        <f t="shared" si="0"/>
        <v>0</v>
      </c>
      <c r="E47" s="56">
        <f t="shared" si="1"/>
        <v>0</v>
      </c>
      <c r="F47" s="56"/>
      <c r="G47" s="56"/>
      <c r="H47" s="56"/>
      <c r="I47" s="56"/>
      <c r="J47" s="56"/>
      <c r="K47" s="56">
        <f>'BİLGİ GİRİŞİ'!P44</f>
        <v>0</v>
      </c>
      <c r="L47" s="56"/>
      <c r="M47" s="56"/>
      <c r="N47" s="56"/>
      <c r="O47" s="56"/>
      <c r="P47" s="56"/>
      <c r="Q47" s="56"/>
    </row>
    <row r="48" spans="1:17" ht="14.25" hidden="1" customHeight="1" x14ac:dyDescent="0.2">
      <c r="A48" s="51">
        <f>'BİLGİ GİRİŞİ'!A45</f>
        <v>44</v>
      </c>
      <c r="B48" s="55" t="str">
        <f>CONCATENATE('BİLGİ GİRİŞİ'!B45," ",'BİLGİ GİRİŞİ'!C45)</f>
        <v xml:space="preserve"> </v>
      </c>
      <c r="C48" s="65">
        <f>'BİLGİ GİRİŞİ'!J45</f>
        <v>0</v>
      </c>
      <c r="D48" s="56">
        <f t="shared" si="0"/>
        <v>0</v>
      </c>
      <c r="E48" s="56">
        <f t="shared" si="1"/>
        <v>0</v>
      </c>
      <c r="F48" s="56"/>
      <c r="G48" s="56"/>
      <c r="H48" s="56"/>
      <c r="I48" s="56"/>
      <c r="J48" s="56"/>
      <c r="K48" s="56">
        <f>'BİLGİ GİRİŞİ'!P45</f>
        <v>0</v>
      </c>
      <c r="L48" s="56"/>
      <c r="M48" s="56"/>
      <c r="N48" s="56"/>
      <c r="O48" s="56"/>
      <c r="P48" s="56"/>
      <c r="Q48" s="56"/>
    </row>
    <row r="49" spans="1:17" ht="14.25" hidden="1" customHeight="1" x14ac:dyDescent="0.2">
      <c r="A49" s="51">
        <f>'BİLGİ GİRİŞİ'!A46</f>
        <v>45</v>
      </c>
      <c r="B49" s="55" t="str">
        <f>CONCATENATE('BİLGİ GİRİŞİ'!B46," ",'BİLGİ GİRİŞİ'!C46)</f>
        <v xml:space="preserve"> </v>
      </c>
      <c r="C49" s="65">
        <f>'BİLGİ GİRİŞİ'!J46</f>
        <v>0</v>
      </c>
      <c r="D49" s="56">
        <f t="shared" si="0"/>
        <v>0</v>
      </c>
      <c r="E49" s="56">
        <f t="shared" si="1"/>
        <v>0</v>
      </c>
      <c r="F49" s="56"/>
      <c r="G49" s="56"/>
      <c r="H49" s="56"/>
      <c r="I49" s="56"/>
      <c r="J49" s="56"/>
      <c r="K49" s="56">
        <f>'BİLGİ GİRİŞİ'!P46</f>
        <v>0</v>
      </c>
      <c r="L49" s="56"/>
      <c r="M49" s="56"/>
      <c r="N49" s="56"/>
      <c r="O49" s="56"/>
      <c r="P49" s="56"/>
      <c r="Q49" s="56"/>
    </row>
    <row r="50" spans="1:17" ht="14.25" hidden="1" customHeight="1" x14ac:dyDescent="0.2">
      <c r="A50" s="51">
        <f>'BİLGİ GİRİŞİ'!A47</f>
        <v>46</v>
      </c>
      <c r="B50" s="55" t="str">
        <f>CONCATENATE('BİLGİ GİRİŞİ'!B47," ",'BİLGİ GİRİŞİ'!C47)</f>
        <v xml:space="preserve"> </v>
      </c>
      <c r="C50" s="65">
        <f>'BİLGİ GİRİŞİ'!J47</f>
        <v>0</v>
      </c>
      <c r="D50" s="56">
        <f t="shared" si="0"/>
        <v>0</v>
      </c>
      <c r="E50" s="56">
        <f t="shared" si="1"/>
        <v>0</v>
      </c>
      <c r="F50" s="56"/>
      <c r="G50" s="56"/>
      <c r="H50" s="56"/>
      <c r="I50" s="56"/>
      <c r="J50" s="56"/>
      <c r="K50" s="56">
        <f>'BİLGİ GİRİŞİ'!P47</f>
        <v>0</v>
      </c>
      <c r="L50" s="56"/>
      <c r="M50" s="56"/>
      <c r="N50" s="56"/>
      <c r="O50" s="56"/>
      <c r="P50" s="56"/>
      <c r="Q50" s="56"/>
    </row>
    <row r="51" spans="1:17" ht="14.25" hidden="1" customHeight="1" x14ac:dyDescent="0.2">
      <c r="A51" s="51">
        <f>'BİLGİ GİRİŞİ'!A48</f>
        <v>47</v>
      </c>
      <c r="B51" s="55" t="str">
        <f>CONCATENATE('BİLGİ GİRİŞİ'!B48," ",'BİLGİ GİRİŞİ'!C48)</f>
        <v xml:space="preserve"> </v>
      </c>
      <c r="C51" s="65">
        <f>'BİLGİ GİRİŞİ'!J48</f>
        <v>0</v>
      </c>
      <c r="D51" s="56">
        <f t="shared" si="0"/>
        <v>0</v>
      </c>
      <c r="E51" s="56">
        <f t="shared" si="1"/>
        <v>0</v>
      </c>
      <c r="F51" s="56"/>
      <c r="G51" s="56"/>
      <c r="H51" s="56"/>
      <c r="I51" s="56"/>
      <c r="J51" s="56"/>
      <c r="K51" s="56">
        <f>'BİLGİ GİRİŞİ'!P48</f>
        <v>0</v>
      </c>
      <c r="L51" s="56"/>
      <c r="M51" s="56"/>
      <c r="N51" s="56"/>
      <c r="O51" s="56"/>
      <c r="P51" s="56"/>
      <c r="Q51" s="56"/>
    </row>
    <row r="52" spans="1:17" ht="14.25" hidden="1" customHeight="1" x14ac:dyDescent="0.2">
      <c r="A52" s="51">
        <f>'BİLGİ GİRİŞİ'!A49</f>
        <v>48</v>
      </c>
      <c r="B52" s="55" t="str">
        <f>CONCATENATE('BİLGİ GİRİŞİ'!B49," ",'BİLGİ GİRİŞİ'!C49)</f>
        <v xml:space="preserve"> </v>
      </c>
      <c r="C52" s="65">
        <f>'BİLGİ GİRİŞİ'!J49</f>
        <v>0</v>
      </c>
      <c r="D52" s="56">
        <f t="shared" si="0"/>
        <v>0</v>
      </c>
      <c r="E52" s="56">
        <f t="shared" si="1"/>
        <v>0</v>
      </c>
      <c r="F52" s="56"/>
      <c r="G52" s="56"/>
      <c r="H52" s="56"/>
      <c r="I52" s="56"/>
      <c r="J52" s="56"/>
      <c r="K52" s="56">
        <f>'BİLGİ GİRİŞİ'!P49</f>
        <v>0</v>
      </c>
      <c r="L52" s="56"/>
      <c r="M52" s="56"/>
      <c r="N52" s="56"/>
      <c r="O52" s="56"/>
      <c r="P52" s="56"/>
      <c r="Q52" s="56"/>
    </row>
    <row r="53" spans="1:17" ht="14.25" hidden="1" customHeight="1" x14ac:dyDescent="0.2">
      <c r="A53" s="51"/>
      <c r="B53" s="55"/>
      <c r="C53" s="65"/>
      <c r="D53" s="56"/>
      <c r="E53" s="56"/>
      <c r="F53" s="56"/>
      <c r="G53" s="56"/>
      <c r="H53" s="56"/>
      <c r="I53" s="56"/>
      <c r="J53" s="56"/>
      <c r="K53" s="56">
        <f>'BİLGİ GİRİŞİ'!P50</f>
        <v>0</v>
      </c>
      <c r="L53" s="56"/>
      <c r="M53" s="56"/>
      <c r="N53" s="56"/>
      <c r="O53" s="56"/>
      <c r="P53" s="56"/>
      <c r="Q53" s="56"/>
    </row>
    <row r="54" spans="1:17" ht="14.25"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455" t="s">
        <v>6</v>
      </c>
      <c r="B55" s="456"/>
      <c r="C55" s="456"/>
      <c r="D55" s="457"/>
      <c r="E55" s="186">
        <f>SUM(E6:E54)</f>
        <v>1535.04</v>
      </c>
      <c r="F55" s="186">
        <f>SUM(F6:F54)</f>
        <v>1535.0400000000004</v>
      </c>
      <c r="G55" s="186">
        <f t="shared" ref="G55:Q55" si="2">SUM(G6:G54)</f>
        <v>1535.0400000000004</v>
      </c>
      <c r="H55" s="186">
        <f t="shared" si="2"/>
        <v>1535.0400000000004</v>
      </c>
      <c r="I55" s="186">
        <f t="shared" si="2"/>
        <v>1535.0400000000004</v>
      </c>
      <c r="J55" s="186">
        <f t="shared" si="2"/>
        <v>1535.04</v>
      </c>
      <c r="K55" s="186">
        <f t="shared" si="2"/>
        <v>1535.04</v>
      </c>
      <c r="L55" s="186">
        <f t="shared" si="2"/>
        <v>0</v>
      </c>
      <c r="M55" s="186">
        <f t="shared" si="2"/>
        <v>0</v>
      </c>
      <c r="N55" s="186">
        <f t="shared" si="2"/>
        <v>0</v>
      </c>
      <c r="O55" s="186">
        <f t="shared" si="2"/>
        <v>0</v>
      </c>
      <c r="P55" s="186">
        <f t="shared" si="2"/>
        <v>0</v>
      </c>
      <c r="Q55" s="186">
        <f t="shared" si="2"/>
        <v>0</v>
      </c>
    </row>
    <row r="56" spans="1:17" x14ac:dyDescent="0.2">
      <c r="A56" s="52" t="s">
        <v>177</v>
      </c>
      <c r="B56" s="453" t="s">
        <v>178</v>
      </c>
      <c r="C56" s="453"/>
      <c r="D56" s="453"/>
      <c r="E56" s="453"/>
      <c r="F56" s="453"/>
      <c r="G56" s="453"/>
      <c r="H56" s="453"/>
      <c r="I56" s="453"/>
      <c r="J56" s="453"/>
      <c r="K56" s="453"/>
      <c r="L56" s="453"/>
      <c r="M56" s="453"/>
      <c r="N56" s="453"/>
      <c r="O56" s="453"/>
      <c r="P56" s="453"/>
      <c r="Q56" s="453"/>
    </row>
    <row r="57" spans="1:17" x14ac:dyDescent="0.2">
      <c r="A57" s="449"/>
      <c r="B57" s="449"/>
      <c r="C57" s="449"/>
      <c r="D57" s="449"/>
      <c r="E57" s="449"/>
      <c r="F57" s="449"/>
    </row>
    <row r="58" spans="1:17" ht="12.75" customHeight="1" x14ac:dyDescent="0.2">
      <c r="A58" s="53" t="s">
        <v>179</v>
      </c>
      <c r="B58" s="448" t="s">
        <v>180</v>
      </c>
      <c r="C58" s="448"/>
      <c r="D58" s="448"/>
      <c r="E58" s="448"/>
      <c r="F58" s="448"/>
      <c r="G58" s="448"/>
      <c r="H58" s="448"/>
      <c r="I58" s="448"/>
      <c r="J58" s="448"/>
      <c r="K58" s="448"/>
      <c r="L58" s="448"/>
      <c r="M58" s="448"/>
      <c r="N58" s="448"/>
      <c r="O58" s="448"/>
      <c r="P58" s="448"/>
      <c r="Q58" s="448"/>
    </row>
    <row r="59" spans="1:17" ht="12.75" customHeight="1" x14ac:dyDescent="0.2">
      <c r="A59" s="54" t="s">
        <v>181</v>
      </c>
      <c r="B59" s="450" t="s">
        <v>182</v>
      </c>
      <c r="C59" s="450"/>
      <c r="D59" s="450"/>
      <c r="E59" s="450"/>
      <c r="F59" s="450"/>
      <c r="G59" s="450"/>
      <c r="H59" s="450"/>
      <c r="I59" s="450"/>
      <c r="J59" s="450"/>
      <c r="K59" s="450"/>
      <c r="L59" s="450"/>
      <c r="M59" s="450"/>
      <c r="N59" s="450"/>
      <c r="O59" s="450"/>
      <c r="P59" s="450"/>
      <c r="Q59" s="450"/>
    </row>
    <row r="60" spans="1:17" ht="12.75" customHeight="1" x14ac:dyDescent="0.2">
      <c r="A60" s="54" t="s">
        <v>183</v>
      </c>
      <c r="B60" s="450" t="s">
        <v>184</v>
      </c>
      <c r="C60" s="450"/>
      <c r="D60" s="450"/>
      <c r="E60" s="450"/>
      <c r="F60" s="450"/>
      <c r="G60" s="450"/>
      <c r="H60" s="450"/>
      <c r="I60" s="450"/>
      <c r="J60" s="450"/>
      <c r="K60" s="450"/>
      <c r="L60" s="450"/>
      <c r="M60" s="450"/>
      <c r="N60" s="450"/>
      <c r="O60" s="450"/>
      <c r="P60" s="450"/>
      <c r="Q60" s="450"/>
    </row>
    <row r="61" spans="1:17" ht="12.75" customHeight="1" x14ac:dyDescent="0.2">
      <c r="A61" s="54" t="s">
        <v>185</v>
      </c>
      <c r="B61" s="450" t="s">
        <v>186</v>
      </c>
      <c r="C61" s="450"/>
      <c r="D61" s="450"/>
      <c r="E61" s="450"/>
      <c r="F61" s="450"/>
      <c r="G61" s="450"/>
      <c r="H61" s="450"/>
      <c r="I61" s="450"/>
      <c r="J61" s="450"/>
      <c r="K61" s="450"/>
      <c r="L61" s="450"/>
      <c r="M61" s="450"/>
      <c r="N61" s="450"/>
      <c r="O61" s="450"/>
      <c r="P61" s="450"/>
      <c r="Q61" s="450"/>
    </row>
    <row r="62" spans="1:17" ht="12.75" customHeight="1" x14ac:dyDescent="0.2">
      <c r="A62" s="53" t="s">
        <v>187</v>
      </c>
      <c r="B62" s="448" t="s">
        <v>188</v>
      </c>
      <c r="C62" s="448"/>
      <c r="D62" s="448"/>
      <c r="E62" s="448"/>
      <c r="F62" s="448"/>
      <c r="G62" s="448"/>
      <c r="H62" s="448"/>
      <c r="I62" s="448"/>
      <c r="J62" s="448"/>
      <c r="K62" s="448"/>
      <c r="L62" s="448"/>
      <c r="M62" s="448"/>
      <c r="N62" s="448"/>
      <c r="O62" s="448"/>
      <c r="P62" s="448"/>
      <c r="Q62" s="448"/>
    </row>
  </sheetData>
  <mergeCells count="15">
    <mergeCell ref="A1:Q1"/>
    <mergeCell ref="A3:A5"/>
    <mergeCell ref="F3:Q4"/>
    <mergeCell ref="B61:Q61"/>
    <mergeCell ref="B56:Q56"/>
    <mergeCell ref="B4:B5"/>
    <mergeCell ref="C4:C5"/>
    <mergeCell ref="D4:D5"/>
    <mergeCell ref="E4:E5"/>
    <mergeCell ref="A55:D55"/>
    <mergeCell ref="B62:Q62"/>
    <mergeCell ref="A57:F57"/>
    <mergeCell ref="B58:Q58"/>
    <mergeCell ref="B59:Q59"/>
    <mergeCell ref="B60:Q60"/>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6"/>
  <sheetViews>
    <sheetView tabSelected="1" zoomScaleNormal="100" workbookViewId="0">
      <selection activeCell="H68" sqref="H68"/>
    </sheetView>
  </sheetViews>
  <sheetFormatPr defaultRowHeight="12.75" x14ac:dyDescent="0.2"/>
  <cols>
    <col min="1" max="1" width="8" style="84" customWidth="1"/>
    <col min="2" max="2" width="29.85546875" style="84" customWidth="1"/>
    <col min="3" max="3" width="33.140625" style="172" customWidth="1"/>
    <col min="4" max="4" width="16.42578125" style="84" customWidth="1"/>
    <col min="5" max="16384" width="9.140625" style="84"/>
  </cols>
  <sheetData>
    <row r="1" spans="1:4" x14ac:dyDescent="0.2">
      <c r="A1" s="460" t="s">
        <v>140</v>
      </c>
      <c r="B1" s="460"/>
      <c r="C1" s="460"/>
      <c r="D1" s="460"/>
    </row>
    <row r="2" spans="1:4" x14ac:dyDescent="0.2">
      <c r="A2" s="135"/>
      <c r="B2" s="135"/>
      <c r="C2" s="153"/>
      <c r="D2" s="136"/>
    </row>
    <row r="3" spans="1:4" ht="32.25" customHeight="1" x14ac:dyDescent="0.2">
      <c r="A3" s="465" t="s">
        <v>13</v>
      </c>
      <c r="B3" s="466"/>
      <c r="C3" s="461" t="s">
        <v>298</v>
      </c>
      <c r="D3" s="461"/>
    </row>
    <row r="4" spans="1:4" ht="15.75" customHeight="1" x14ac:dyDescent="0.2">
      <c r="A4" s="137" t="s">
        <v>15</v>
      </c>
      <c r="B4" s="137"/>
      <c r="C4" s="462" t="s">
        <v>299</v>
      </c>
      <c r="D4" s="462"/>
    </row>
    <row r="5" spans="1:4" ht="15.75" customHeight="1" x14ac:dyDescent="0.2">
      <c r="A5" s="137" t="s">
        <v>16</v>
      </c>
      <c r="B5" s="137"/>
      <c r="C5" s="463" t="str">
        <f>CONCATENATE(KONTROL!C1,"-",KONTROL!C2)</f>
        <v>HAZİRAN-2019</v>
      </c>
      <c r="D5" s="464"/>
    </row>
    <row r="6" spans="1:4" ht="12" customHeight="1" x14ac:dyDescent="0.2">
      <c r="A6" s="138"/>
      <c r="B6" s="139"/>
      <c r="C6" s="171"/>
      <c r="D6" s="140"/>
    </row>
    <row r="7" spans="1:4" ht="12" customHeight="1" x14ac:dyDescent="0.2">
      <c r="A7" s="470" t="s">
        <v>17</v>
      </c>
      <c r="B7" s="473" t="s">
        <v>196</v>
      </c>
      <c r="C7" s="476" t="s">
        <v>253</v>
      </c>
      <c r="D7" s="473" t="s">
        <v>195</v>
      </c>
    </row>
    <row r="8" spans="1:4" ht="12" customHeight="1" x14ac:dyDescent="0.2">
      <c r="A8" s="471"/>
      <c r="B8" s="474"/>
      <c r="C8" s="477"/>
      <c r="D8" s="474"/>
    </row>
    <row r="9" spans="1:4" ht="12" customHeight="1" x14ac:dyDescent="0.2">
      <c r="A9" s="472"/>
      <c r="B9" s="475"/>
      <c r="C9" s="478"/>
      <c r="D9" s="475"/>
    </row>
    <row r="10" spans="1:4" ht="20.100000000000001" customHeight="1" x14ac:dyDescent="0.2">
      <c r="A10" s="141">
        <f>'BİLGİ GİRİŞİ'!A3</f>
        <v>1</v>
      </c>
      <c r="B10" s="142" t="str">
        <f>CONCATENATE('BİLGİ GİRİŞİ'!B3," ",'BİLGİ GİRİŞİ'!C3)</f>
        <v>AHMET TOLGA ÇOBAN</v>
      </c>
      <c r="C10" s="143" t="str">
        <f>'BİLGİ GİRİŞİ'!E3</f>
        <v>TR26 0001 5001 5800 7304 3656 42</v>
      </c>
      <c r="D10" s="169">
        <f>BORDRO!U8</f>
        <v>93.51</v>
      </c>
    </row>
    <row r="11" spans="1:4" ht="20.100000000000001" customHeight="1" x14ac:dyDescent="0.2">
      <c r="A11" s="141">
        <f>'BİLGİ GİRİŞİ'!A4</f>
        <v>2</v>
      </c>
      <c r="B11" s="142" t="str">
        <f>CONCATENATE('BİLGİ GİRİŞİ'!B4," ",'BİLGİ GİRİŞİ'!C4)</f>
        <v>ZELİHA OKUMUŞ</v>
      </c>
      <c r="C11" s="143" t="str">
        <f>'BİLGİ GİRİŞİ'!E4</f>
        <v>TR32 0001 5001 5800 7307 9020 57</v>
      </c>
      <c r="D11" s="169">
        <f>BORDRO!U9</f>
        <v>467.56</v>
      </c>
    </row>
    <row r="12" spans="1:4" ht="20.100000000000001" customHeight="1" x14ac:dyDescent="0.2">
      <c r="A12" s="141">
        <f>'BİLGİ GİRİŞİ'!A5</f>
        <v>3</v>
      </c>
      <c r="B12" s="142" t="str">
        <f>CONCATENATE('BİLGİ GİRİŞİ'!B5," ",'BİLGİ GİRİŞİ'!C5)</f>
        <v>FATMA  ERDOĞDU</v>
      </c>
      <c r="C12" s="143" t="str">
        <f>'BİLGİ GİRİŞİ'!E5</f>
        <v>TR71 0001 5001 5800 7307 8927 22</v>
      </c>
      <c r="D12" s="169">
        <f>BORDRO!U10</f>
        <v>93.51</v>
      </c>
    </row>
    <row r="13" spans="1:4" ht="20.100000000000001" customHeight="1" x14ac:dyDescent="0.2">
      <c r="A13" s="141">
        <f>'BİLGİ GİRİŞİ'!A6</f>
        <v>4</v>
      </c>
      <c r="B13" s="142" t="str">
        <f>CONCATENATE('BİLGİ GİRİŞİ'!B6," ",'BİLGİ GİRİŞİ'!C6)</f>
        <v>BAHAR NAR</v>
      </c>
      <c r="C13" s="143" t="str">
        <f>'BİLGİ GİRİŞİ'!E6</f>
        <v>TR140001 5001 5800 7306 3958 74</v>
      </c>
      <c r="D13" s="169">
        <f>BORDRO!U11</f>
        <v>374.05</v>
      </c>
    </row>
    <row r="14" spans="1:4" ht="20.100000000000001" customHeight="1" x14ac:dyDescent="0.2">
      <c r="A14" s="141">
        <f>'BİLGİ GİRİŞİ'!A7</f>
        <v>5</v>
      </c>
      <c r="B14" s="142" t="str">
        <f>CONCATENATE('BİLGİ GİRİŞİ'!B7," ",'BİLGİ GİRİŞİ'!C7)</f>
        <v>YUSUF KENAN SARIGÜL</v>
      </c>
      <c r="C14" s="143" t="str">
        <f>'BİLGİ GİRİŞİ'!E7</f>
        <v>TR49 0001 5001 5800 7302 6339 72</v>
      </c>
      <c r="D14" s="169">
        <f>BORDRO!U12</f>
        <v>0</v>
      </c>
    </row>
    <row r="15" spans="1:4" ht="20.100000000000001" customHeight="1" x14ac:dyDescent="0.2">
      <c r="A15" s="141">
        <f>'BİLGİ GİRİŞİ'!A8</f>
        <v>6</v>
      </c>
      <c r="B15" s="142" t="str">
        <f>CONCATENATE('BİLGİ GİRİŞİ'!B8," ",'BİLGİ GİRİŞİ'!C8)</f>
        <v>ŞEYDA AYDIN</v>
      </c>
      <c r="C15" s="143" t="str">
        <f>'BİLGİ GİRİŞİ'!E8</f>
        <v>TR65 0001 5001 5800 7287 9728 13</v>
      </c>
      <c r="D15" s="169">
        <f>BORDRO!U13</f>
        <v>389.63</v>
      </c>
    </row>
    <row r="16" spans="1:4" ht="20.100000000000001" customHeight="1" x14ac:dyDescent="0.2">
      <c r="A16" s="141">
        <f>'BİLGİ GİRİŞİ'!A9</f>
        <v>7</v>
      </c>
      <c r="B16" s="142" t="str">
        <f>CONCATENATE('BİLGİ GİRİŞİ'!B9," ",'BİLGİ GİRİŞİ'!C9)</f>
        <v>BÜŞRA NUR FİLİK</v>
      </c>
      <c r="C16" s="143" t="str">
        <f>'BİLGİ GİRİŞİ'!E9</f>
        <v>TR57 0001 5001 5800 7303 6080 96</v>
      </c>
      <c r="D16" s="169">
        <f>BORDRO!U14</f>
        <v>389.63</v>
      </c>
    </row>
    <row r="17" spans="1:4" ht="20.100000000000001" customHeight="1" x14ac:dyDescent="0.2">
      <c r="A17" s="141">
        <f>'BİLGİ GİRİŞİ'!A10</f>
        <v>9</v>
      </c>
      <c r="B17" s="142" t="str">
        <f>CONCATENATE('BİLGİ GİRİŞİ'!B10," ",'BİLGİ GİRİŞİ'!C10)</f>
        <v>MERYEM KARSLI</v>
      </c>
      <c r="C17" s="143" t="str">
        <f>'BİLGİ GİRİŞİ'!E10</f>
        <v>TR17 0001 5001 5800 7308 7732 90</v>
      </c>
      <c r="D17" s="169">
        <f>BORDRO!U15</f>
        <v>311.7</v>
      </c>
    </row>
    <row r="18" spans="1:4" ht="20.100000000000001" hidden="1" customHeight="1" x14ac:dyDescent="0.2">
      <c r="A18" s="141">
        <f>'BİLGİ GİRİŞİ'!A11</f>
        <v>10</v>
      </c>
      <c r="B18" s="142" t="str">
        <f>CONCATENATE('BİLGİ GİRİŞİ'!B11," ",'BİLGİ GİRİŞİ'!C11)</f>
        <v xml:space="preserve"> </v>
      </c>
      <c r="C18" s="143">
        <f>'BİLGİ GİRİŞİ'!E11</f>
        <v>0</v>
      </c>
      <c r="D18" s="169">
        <f>BORDRO!U16</f>
        <v>0</v>
      </c>
    </row>
    <row r="19" spans="1:4" ht="20.100000000000001" hidden="1" customHeight="1" x14ac:dyDescent="0.2">
      <c r="A19" s="141">
        <f>'BİLGİ GİRİŞİ'!A12</f>
        <v>11</v>
      </c>
      <c r="B19" s="142" t="str">
        <f>CONCATENATE('BİLGİ GİRİŞİ'!B12," ",'BİLGİ GİRİŞİ'!C12)</f>
        <v xml:space="preserve"> </v>
      </c>
      <c r="C19" s="143">
        <f>'BİLGİ GİRİŞİ'!E12</f>
        <v>0</v>
      </c>
      <c r="D19" s="169">
        <f>BORDRO!U17</f>
        <v>0</v>
      </c>
    </row>
    <row r="20" spans="1:4" ht="20.100000000000001" hidden="1" customHeight="1" x14ac:dyDescent="0.2">
      <c r="A20" s="141">
        <f>'BİLGİ GİRİŞİ'!A13</f>
        <v>12</v>
      </c>
      <c r="B20" s="142" t="str">
        <f>CONCATENATE('BİLGİ GİRİŞİ'!B13," ",'BİLGİ GİRİŞİ'!C13)</f>
        <v xml:space="preserve"> </v>
      </c>
      <c r="C20" s="143">
        <f>'BİLGİ GİRİŞİ'!E13</f>
        <v>0</v>
      </c>
      <c r="D20" s="169">
        <f>BORDRO!U18</f>
        <v>0</v>
      </c>
    </row>
    <row r="21" spans="1:4" ht="20.100000000000001" hidden="1" customHeight="1" x14ac:dyDescent="0.2">
      <c r="A21" s="141">
        <f>'BİLGİ GİRİŞİ'!A14</f>
        <v>13</v>
      </c>
      <c r="B21" s="142" t="str">
        <f>CONCATENATE('BİLGİ GİRİŞİ'!B14," ",'BİLGİ GİRİŞİ'!C14)</f>
        <v xml:space="preserve"> </v>
      </c>
      <c r="C21" s="143">
        <f>'BİLGİ GİRİŞİ'!E14</f>
        <v>0</v>
      </c>
      <c r="D21" s="169">
        <f>BORDRO!U19</f>
        <v>0</v>
      </c>
    </row>
    <row r="22" spans="1:4" ht="20.100000000000001" hidden="1" customHeight="1" x14ac:dyDescent="0.2">
      <c r="A22" s="141">
        <f>'BİLGİ GİRİŞİ'!A15</f>
        <v>14</v>
      </c>
      <c r="B22" s="142" t="str">
        <f>CONCATENATE('BİLGİ GİRİŞİ'!B15," ",'BİLGİ GİRİŞİ'!C15)</f>
        <v xml:space="preserve"> </v>
      </c>
      <c r="C22" s="143">
        <f>'BİLGİ GİRİŞİ'!E15</f>
        <v>0</v>
      </c>
      <c r="D22" s="169">
        <f>BORDRO!U20</f>
        <v>0</v>
      </c>
    </row>
    <row r="23" spans="1:4" ht="20.100000000000001" hidden="1" customHeight="1" x14ac:dyDescent="0.2">
      <c r="A23" s="141">
        <f>'BİLGİ GİRİŞİ'!A16</f>
        <v>15</v>
      </c>
      <c r="B23" s="142" t="str">
        <f>CONCATENATE('BİLGİ GİRİŞİ'!B16," ",'BİLGİ GİRİŞİ'!C16)</f>
        <v xml:space="preserve"> </v>
      </c>
      <c r="C23" s="143">
        <f>'BİLGİ GİRİŞİ'!E16</f>
        <v>0</v>
      </c>
      <c r="D23" s="169">
        <f>BORDRO!U21</f>
        <v>0</v>
      </c>
    </row>
    <row r="24" spans="1:4" ht="20.100000000000001" hidden="1" customHeight="1" x14ac:dyDescent="0.2">
      <c r="A24" s="141">
        <f>'BİLGİ GİRİŞİ'!A17</f>
        <v>16</v>
      </c>
      <c r="B24" s="142" t="str">
        <f>CONCATENATE('BİLGİ GİRİŞİ'!B17," ",'BİLGİ GİRİŞİ'!C17)</f>
        <v xml:space="preserve"> </v>
      </c>
      <c r="C24" s="143">
        <f>'BİLGİ GİRİŞİ'!E17</f>
        <v>0</v>
      </c>
      <c r="D24" s="169">
        <f>BORDRO!U22</f>
        <v>0</v>
      </c>
    </row>
    <row r="25" spans="1:4" ht="20.100000000000001" hidden="1" customHeight="1" x14ac:dyDescent="0.2">
      <c r="A25" s="141">
        <f>'BİLGİ GİRİŞİ'!A18</f>
        <v>17</v>
      </c>
      <c r="B25" s="142" t="str">
        <f>CONCATENATE('BİLGİ GİRİŞİ'!B18," ",'BİLGİ GİRİŞİ'!C18)</f>
        <v xml:space="preserve"> </v>
      </c>
      <c r="C25" s="143">
        <f>'BİLGİ GİRİŞİ'!E18</f>
        <v>0</v>
      </c>
      <c r="D25" s="169">
        <f>BORDRO!U23</f>
        <v>0</v>
      </c>
    </row>
    <row r="26" spans="1:4" ht="20.100000000000001" hidden="1" customHeight="1" x14ac:dyDescent="0.2">
      <c r="A26" s="141">
        <f>'BİLGİ GİRİŞİ'!A19</f>
        <v>18</v>
      </c>
      <c r="B26" s="142" t="str">
        <f>CONCATENATE('BİLGİ GİRİŞİ'!B19," ",'BİLGİ GİRİŞİ'!C19)</f>
        <v xml:space="preserve"> </v>
      </c>
      <c r="C26" s="143">
        <f>'BİLGİ GİRİŞİ'!E19</f>
        <v>0</v>
      </c>
      <c r="D26" s="169">
        <f>BORDRO!U24</f>
        <v>0</v>
      </c>
    </row>
    <row r="27" spans="1:4" ht="20.100000000000001" hidden="1" customHeight="1" x14ac:dyDescent="0.2">
      <c r="A27" s="141">
        <f>'BİLGİ GİRİŞİ'!A20</f>
        <v>19</v>
      </c>
      <c r="B27" s="142" t="str">
        <f>CONCATENATE('BİLGİ GİRİŞİ'!B20," ",'BİLGİ GİRİŞİ'!C20)</f>
        <v xml:space="preserve"> </v>
      </c>
      <c r="C27" s="143">
        <f>'BİLGİ GİRİŞİ'!E20</f>
        <v>0</v>
      </c>
      <c r="D27" s="169">
        <f>BORDRO!U25</f>
        <v>0</v>
      </c>
    </row>
    <row r="28" spans="1:4" ht="20.100000000000001" hidden="1" customHeight="1" x14ac:dyDescent="0.2">
      <c r="A28" s="141">
        <f>'BİLGİ GİRİŞİ'!A21</f>
        <v>20</v>
      </c>
      <c r="B28" s="142" t="str">
        <f>CONCATENATE('BİLGİ GİRİŞİ'!B21," ",'BİLGİ GİRİŞİ'!C21)</f>
        <v xml:space="preserve"> </v>
      </c>
      <c r="C28" s="143">
        <f>'BİLGİ GİRİŞİ'!E21</f>
        <v>0</v>
      </c>
      <c r="D28" s="169">
        <f>BORDRO!U26</f>
        <v>0</v>
      </c>
    </row>
    <row r="29" spans="1:4" ht="20.100000000000001" hidden="1" customHeight="1" x14ac:dyDescent="0.2">
      <c r="A29" s="141">
        <f>'BİLGİ GİRİŞİ'!A22</f>
        <v>21</v>
      </c>
      <c r="B29" s="142" t="str">
        <f>CONCATENATE('BİLGİ GİRİŞİ'!B22," ",'BİLGİ GİRİŞİ'!C22)</f>
        <v xml:space="preserve"> </v>
      </c>
      <c r="C29" s="143">
        <f>'BİLGİ GİRİŞİ'!E22</f>
        <v>0</v>
      </c>
      <c r="D29" s="169">
        <f>BORDRO!U27</f>
        <v>0</v>
      </c>
    </row>
    <row r="30" spans="1:4" ht="20.100000000000001" hidden="1" customHeight="1" x14ac:dyDescent="0.2">
      <c r="A30" s="141">
        <f>'BİLGİ GİRİŞİ'!A23</f>
        <v>22</v>
      </c>
      <c r="B30" s="142" t="str">
        <f>CONCATENATE('BİLGİ GİRİŞİ'!B23," ",'BİLGİ GİRİŞİ'!C23)</f>
        <v xml:space="preserve"> </v>
      </c>
      <c r="C30" s="143">
        <f>'BİLGİ GİRİŞİ'!E23</f>
        <v>0</v>
      </c>
      <c r="D30" s="169">
        <f>BORDRO!U28</f>
        <v>0</v>
      </c>
    </row>
    <row r="31" spans="1:4" ht="20.100000000000001" hidden="1" customHeight="1" x14ac:dyDescent="0.2">
      <c r="A31" s="141">
        <f>'BİLGİ GİRİŞİ'!A24</f>
        <v>23</v>
      </c>
      <c r="B31" s="142" t="str">
        <f>CONCATENATE('BİLGİ GİRİŞİ'!B24," ",'BİLGİ GİRİŞİ'!C24)</f>
        <v xml:space="preserve"> </v>
      </c>
      <c r="C31" s="143">
        <f>'BİLGİ GİRİŞİ'!E24</f>
        <v>0</v>
      </c>
      <c r="D31" s="169">
        <f>BORDRO!U29</f>
        <v>0</v>
      </c>
    </row>
    <row r="32" spans="1:4" ht="20.100000000000001" hidden="1" customHeight="1" x14ac:dyDescent="0.2">
      <c r="A32" s="141">
        <f>'BİLGİ GİRİŞİ'!A25</f>
        <v>24</v>
      </c>
      <c r="B32" s="142" t="str">
        <f>CONCATENATE('BİLGİ GİRİŞİ'!B25," ",'BİLGİ GİRİŞİ'!C25)</f>
        <v xml:space="preserve"> </v>
      </c>
      <c r="C32" s="143">
        <f>'BİLGİ GİRİŞİ'!E25</f>
        <v>0</v>
      </c>
      <c r="D32" s="169">
        <f>BORDRO!U30</f>
        <v>0</v>
      </c>
    </row>
    <row r="33" spans="1:4" ht="20.100000000000001" hidden="1" customHeight="1" x14ac:dyDescent="0.2">
      <c r="A33" s="141">
        <f>'BİLGİ GİRİŞİ'!A26</f>
        <v>25</v>
      </c>
      <c r="B33" s="142" t="str">
        <f>CONCATENATE('BİLGİ GİRİŞİ'!B26," ",'BİLGİ GİRİŞİ'!C26)</f>
        <v xml:space="preserve"> </v>
      </c>
      <c r="C33" s="143">
        <f>'BİLGİ GİRİŞİ'!E26</f>
        <v>0</v>
      </c>
      <c r="D33" s="169">
        <f>BORDRO!U31</f>
        <v>0</v>
      </c>
    </row>
    <row r="34" spans="1:4" ht="20.100000000000001" hidden="1" customHeight="1" x14ac:dyDescent="0.2">
      <c r="A34" s="141">
        <f>'BİLGİ GİRİŞİ'!A27</f>
        <v>26</v>
      </c>
      <c r="B34" s="142" t="str">
        <f>CONCATENATE('BİLGİ GİRİŞİ'!B27," ",'BİLGİ GİRİŞİ'!C27)</f>
        <v xml:space="preserve"> </v>
      </c>
      <c r="C34" s="143">
        <f>'BİLGİ GİRİŞİ'!E27</f>
        <v>0</v>
      </c>
      <c r="D34" s="169">
        <f>BORDRO!U32</f>
        <v>0</v>
      </c>
    </row>
    <row r="35" spans="1:4" ht="20.100000000000001" hidden="1" customHeight="1" x14ac:dyDescent="0.2">
      <c r="A35" s="141">
        <f>'BİLGİ GİRİŞİ'!A28</f>
        <v>27</v>
      </c>
      <c r="B35" s="142" t="str">
        <f>CONCATENATE('BİLGİ GİRİŞİ'!B28," ",'BİLGİ GİRİŞİ'!C28)</f>
        <v xml:space="preserve"> </v>
      </c>
      <c r="C35" s="143">
        <f>'BİLGİ GİRİŞİ'!E28</f>
        <v>0</v>
      </c>
      <c r="D35" s="169">
        <f>BORDRO!U33</f>
        <v>0</v>
      </c>
    </row>
    <row r="36" spans="1:4" ht="20.100000000000001" hidden="1" customHeight="1" x14ac:dyDescent="0.2">
      <c r="A36" s="141">
        <f>'BİLGİ GİRİŞİ'!A29</f>
        <v>28</v>
      </c>
      <c r="B36" s="142" t="str">
        <f>CONCATENATE('BİLGİ GİRİŞİ'!B29," ",'BİLGİ GİRİŞİ'!C29)</f>
        <v xml:space="preserve"> </v>
      </c>
      <c r="C36" s="143">
        <f>'BİLGİ GİRİŞİ'!E29</f>
        <v>0</v>
      </c>
      <c r="D36" s="169">
        <f>BORDRO!U34</f>
        <v>0</v>
      </c>
    </row>
    <row r="37" spans="1:4" ht="20.100000000000001" hidden="1" customHeight="1" x14ac:dyDescent="0.2">
      <c r="A37" s="141">
        <f>'BİLGİ GİRİŞİ'!A30</f>
        <v>29</v>
      </c>
      <c r="B37" s="142" t="str">
        <f>CONCATENATE('BİLGİ GİRİŞİ'!B30," ",'BİLGİ GİRİŞİ'!C30)</f>
        <v xml:space="preserve"> </v>
      </c>
      <c r="C37" s="143">
        <f>'BİLGİ GİRİŞİ'!E30</f>
        <v>0</v>
      </c>
      <c r="D37" s="169">
        <f>BORDRO!U35</f>
        <v>0</v>
      </c>
    </row>
    <row r="38" spans="1:4" ht="20.100000000000001" hidden="1" customHeight="1" x14ac:dyDescent="0.2">
      <c r="A38" s="141">
        <f>'BİLGİ GİRİŞİ'!A31</f>
        <v>30</v>
      </c>
      <c r="B38" s="142" t="str">
        <f>CONCATENATE('BİLGİ GİRİŞİ'!B31," ",'BİLGİ GİRİŞİ'!C31)</f>
        <v xml:space="preserve"> </v>
      </c>
      <c r="C38" s="143">
        <f>'BİLGİ GİRİŞİ'!E31</f>
        <v>0</v>
      </c>
      <c r="D38" s="169">
        <f>BORDRO!U36</f>
        <v>0</v>
      </c>
    </row>
    <row r="39" spans="1:4" ht="20.100000000000001" hidden="1" customHeight="1" x14ac:dyDescent="0.2">
      <c r="A39" s="141">
        <f>'BİLGİ GİRİŞİ'!A32</f>
        <v>31</v>
      </c>
      <c r="B39" s="142" t="str">
        <f>CONCATENATE('BİLGİ GİRİŞİ'!B32," ",'BİLGİ GİRİŞİ'!C32)</f>
        <v xml:space="preserve"> </v>
      </c>
      <c r="C39" s="143">
        <f>'BİLGİ GİRİŞİ'!E32</f>
        <v>0</v>
      </c>
      <c r="D39" s="169">
        <f>BORDRO!U37</f>
        <v>0</v>
      </c>
    </row>
    <row r="40" spans="1:4" ht="20.100000000000001" hidden="1" customHeight="1" x14ac:dyDescent="0.2">
      <c r="A40" s="141">
        <f>'BİLGİ GİRİŞİ'!A33</f>
        <v>32</v>
      </c>
      <c r="B40" s="142" t="str">
        <f>CONCATENATE('BİLGİ GİRİŞİ'!B33," ",'BİLGİ GİRİŞİ'!C33)</f>
        <v xml:space="preserve"> </v>
      </c>
      <c r="C40" s="143">
        <f>'BİLGİ GİRİŞİ'!E33</f>
        <v>0</v>
      </c>
      <c r="D40" s="169">
        <f>BORDRO!U38</f>
        <v>0</v>
      </c>
    </row>
    <row r="41" spans="1:4" ht="20.100000000000001" hidden="1" customHeight="1" x14ac:dyDescent="0.2">
      <c r="A41" s="141">
        <f>'BİLGİ GİRİŞİ'!A34</f>
        <v>33</v>
      </c>
      <c r="B41" s="142" t="str">
        <f>CONCATENATE('BİLGİ GİRİŞİ'!B34," ",'BİLGİ GİRİŞİ'!C34)</f>
        <v xml:space="preserve"> </v>
      </c>
      <c r="C41" s="143">
        <f>'BİLGİ GİRİŞİ'!E34</f>
        <v>0</v>
      </c>
      <c r="D41" s="169">
        <f>BORDRO!U39</f>
        <v>0</v>
      </c>
    </row>
    <row r="42" spans="1:4" ht="20.100000000000001" hidden="1" customHeight="1" x14ac:dyDescent="0.2">
      <c r="A42" s="141">
        <f>'BİLGİ GİRİŞİ'!A35</f>
        <v>34</v>
      </c>
      <c r="B42" s="142" t="str">
        <f>CONCATENATE('BİLGİ GİRİŞİ'!B35," ",'BİLGİ GİRİŞİ'!C35)</f>
        <v xml:space="preserve"> </v>
      </c>
      <c r="C42" s="143">
        <f>'BİLGİ GİRİŞİ'!E35</f>
        <v>0</v>
      </c>
      <c r="D42" s="169">
        <f>BORDRO!U40</f>
        <v>0</v>
      </c>
    </row>
    <row r="43" spans="1:4" ht="20.100000000000001" hidden="1" customHeight="1" x14ac:dyDescent="0.2">
      <c r="A43" s="141">
        <f>'BİLGİ GİRİŞİ'!A36</f>
        <v>35</v>
      </c>
      <c r="B43" s="142" t="str">
        <f>CONCATENATE('BİLGİ GİRİŞİ'!B36," ",'BİLGİ GİRİŞİ'!C36)</f>
        <v xml:space="preserve"> </v>
      </c>
      <c r="C43" s="143">
        <f>'BİLGİ GİRİŞİ'!E36</f>
        <v>0</v>
      </c>
      <c r="D43" s="169">
        <f>BORDRO!U41</f>
        <v>0</v>
      </c>
    </row>
    <row r="44" spans="1:4" ht="20.100000000000001" hidden="1" customHeight="1" x14ac:dyDescent="0.2">
      <c r="A44" s="141">
        <f>'BİLGİ GİRİŞİ'!A37</f>
        <v>36</v>
      </c>
      <c r="B44" s="142" t="str">
        <f>CONCATENATE('BİLGİ GİRİŞİ'!B37," ",'BİLGİ GİRİŞİ'!C37)</f>
        <v xml:space="preserve"> </v>
      </c>
      <c r="C44" s="143">
        <f>'BİLGİ GİRİŞİ'!E37</f>
        <v>0</v>
      </c>
      <c r="D44" s="169">
        <f>BORDRO!U42</f>
        <v>0</v>
      </c>
    </row>
    <row r="45" spans="1:4" ht="20.100000000000001" hidden="1" customHeight="1" x14ac:dyDescent="0.2">
      <c r="A45" s="141">
        <f>'BİLGİ GİRİŞİ'!A38</f>
        <v>37</v>
      </c>
      <c r="B45" s="142" t="str">
        <f>CONCATENATE('BİLGİ GİRİŞİ'!B38," ",'BİLGİ GİRİŞİ'!C38)</f>
        <v xml:space="preserve"> </v>
      </c>
      <c r="C45" s="143">
        <f>'BİLGİ GİRİŞİ'!E38</f>
        <v>0</v>
      </c>
      <c r="D45" s="169">
        <f>BORDRO!U43</f>
        <v>0</v>
      </c>
    </row>
    <row r="46" spans="1:4" ht="20.100000000000001" hidden="1" customHeight="1" x14ac:dyDescent="0.2">
      <c r="A46" s="141">
        <f>'BİLGİ GİRİŞİ'!A39</f>
        <v>38</v>
      </c>
      <c r="B46" s="142" t="str">
        <f>CONCATENATE('BİLGİ GİRİŞİ'!B39," ",'BİLGİ GİRİŞİ'!C39)</f>
        <v xml:space="preserve"> </v>
      </c>
      <c r="C46" s="143">
        <f>'BİLGİ GİRİŞİ'!E39</f>
        <v>0</v>
      </c>
      <c r="D46" s="169">
        <f>BORDRO!U44</f>
        <v>0</v>
      </c>
    </row>
    <row r="47" spans="1:4" ht="20.100000000000001" hidden="1" customHeight="1" x14ac:dyDescent="0.2">
      <c r="A47" s="141">
        <f>'BİLGİ GİRİŞİ'!A40</f>
        <v>39</v>
      </c>
      <c r="B47" s="142" t="str">
        <f>CONCATENATE('BİLGİ GİRİŞİ'!B40," ",'BİLGİ GİRİŞİ'!C40)</f>
        <v xml:space="preserve"> </v>
      </c>
      <c r="C47" s="143">
        <f>'BİLGİ GİRİŞİ'!E40</f>
        <v>0</v>
      </c>
      <c r="D47" s="169">
        <f>BORDRO!U45</f>
        <v>0</v>
      </c>
    </row>
    <row r="48" spans="1:4" ht="20.100000000000001" hidden="1" customHeight="1" x14ac:dyDescent="0.2">
      <c r="A48" s="141">
        <f>'BİLGİ GİRİŞİ'!A41</f>
        <v>40</v>
      </c>
      <c r="B48" s="142" t="str">
        <f>CONCATENATE('BİLGİ GİRİŞİ'!B41," ",'BİLGİ GİRİŞİ'!C41)</f>
        <v xml:space="preserve"> </v>
      </c>
      <c r="C48" s="143">
        <f>'BİLGİ GİRİŞİ'!E41</f>
        <v>0</v>
      </c>
      <c r="D48" s="169">
        <f>BORDRO!U46</f>
        <v>0</v>
      </c>
    </row>
    <row r="49" spans="1:4" ht="20.100000000000001" hidden="1" customHeight="1" x14ac:dyDescent="0.2">
      <c r="A49" s="141">
        <f>'BİLGİ GİRİŞİ'!A42</f>
        <v>41</v>
      </c>
      <c r="B49" s="142" t="str">
        <f>CONCATENATE('BİLGİ GİRİŞİ'!B42," ",'BİLGİ GİRİŞİ'!C42)</f>
        <v xml:space="preserve"> </v>
      </c>
      <c r="C49" s="143">
        <f>'BİLGİ GİRİŞİ'!E42</f>
        <v>0</v>
      </c>
      <c r="D49" s="169">
        <f>BORDRO!U47</f>
        <v>0</v>
      </c>
    </row>
    <row r="50" spans="1:4" ht="20.100000000000001" hidden="1" customHeight="1" x14ac:dyDescent="0.2">
      <c r="A50" s="141">
        <f>'BİLGİ GİRİŞİ'!A43</f>
        <v>42</v>
      </c>
      <c r="B50" s="142" t="str">
        <f>CONCATENATE('BİLGİ GİRİŞİ'!B43," ",'BİLGİ GİRİŞİ'!C43)</f>
        <v xml:space="preserve"> </v>
      </c>
      <c r="C50" s="143">
        <f>'BİLGİ GİRİŞİ'!E43</f>
        <v>0</v>
      </c>
      <c r="D50" s="169">
        <f>BORDRO!U48</f>
        <v>0</v>
      </c>
    </row>
    <row r="51" spans="1:4" ht="20.100000000000001" hidden="1" customHeight="1" x14ac:dyDescent="0.2">
      <c r="A51" s="141">
        <f>'BİLGİ GİRİŞİ'!A44</f>
        <v>43</v>
      </c>
      <c r="B51" s="142" t="str">
        <f>CONCATENATE('BİLGİ GİRİŞİ'!B44," ",'BİLGİ GİRİŞİ'!C44)</f>
        <v xml:space="preserve"> </v>
      </c>
      <c r="C51" s="143">
        <f>'BİLGİ GİRİŞİ'!E44</f>
        <v>0</v>
      </c>
      <c r="D51" s="169">
        <f>BORDRO!U49</f>
        <v>0</v>
      </c>
    </row>
    <row r="52" spans="1:4" ht="20.100000000000001" hidden="1" customHeight="1" x14ac:dyDescent="0.2">
      <c r="A52" s="141">
        <f>'BİLGİ GİRİŞİ'!A45</f>
        <v>44</v>
      </c>
      <c r="B52" s="142" t="str">
        <f>CONCATENATE('BİLGİ GİRİŞİ'!B45," ",'BİLGİ GİRİŞİ'!C45)</f>
        <v xml:space="preserve"> </v>
      </c>
      <c r="C52" s="143">
        <f>'BİLGİ GİRİŞİ'!E45</f>
        <v>0</v>
      </c>
      <c r="D52" s="169">
        <f>BORDRO!U50</f>
        <v>0</v>
      </c>
    </row>
    <row r="53" spans="1:4" ht="20.100000000000001" hidden="1" customHeight="1" x14ac:dyDescent="0.2">
      <c r="A53" s="141">
        <f>'BİLGİ GİRİŞİ'!A46</f>
        <v>45</v>
      </c>
      <c r="B53" s="142" t="str">
        <f>CONCATENATE('BİLGİ GİRİŞİ'!B46," ",'BİLGİ GİRİŞİ'!C46)</f>
        <v xml:space="preserve"> </v>
      </c>
      <c r="C53" s="143">
        <f>'BİLGİ GİRİŞİ'!E46</f>
        <v>0</v>
      </c>
      <c r="D53" s="169">
        <f>BORDRO!U51</f>
        <v>0</v>
      </c>
    </row>
    <row r="54" spans="1:4" ht="20.100000000000001" hidden="1" customHeight="1" x14ac:dyDescent="0.2">
      <c r="A54" s="141">
        <f>'BİLGİ GİRİŞİ'!A47</f>
        <v>46</v>
      </c>
      <c r="B54" s="142" t="str">
        <f>CONCATENATE('BİLGİ GİRİŞİ'!B47," ",'BİLGİ GİRİŞİ'!C47)</f>
        <v xml:space="preserve"> </v>
      </c>
      <c r="C54" s="143">
        <f>'BİLGİ GİRİŞİ'!E47</f>
        <v>0</v>
      </c>
      <c r="D54" s="169">
        <f>BORDRO!U52</f>
        <v>0</v>
      </c>
    </row>
    <row r="55" spans="1:4" ht="20.100000000000001" hidden="1" customHeight="1" x14ac:dyDescent="0.2">
      <c r="A55" s="141">
        <f>'BİLGİ GİRİŞİ'!A48</f>
        <v>47</v>
      </c>
      <c r="B55" s="142" t="str">
        <f>CONCATENATE('BİLGİ GİRİŞİ'!B48," ",'BİLGİ GİRİŞİ'!C48)</f>
        <v xml:space="preserve"> </v>
      </c>
      <c r="C55" s="143">
        <f>'BİLGİ GİRİŞİ'!E48</f>
        <v>0</v>
      </c>
      <c r="D55" s="169">
        <f>BORDRO!U53</f>
        <v>0</v>
      </c>
    </row>
    <row r="56" spans="1:4" ht="20.100000000000001" hidden="1" customHeight="1" x14ac:dyDescent="0.2">
      <c r="A56" s="141">
        <f>'BİLGİ GİRİŞİ'!A49</f>
        <v>48</v>
      </c>
      <c r="B56" s="142" t="str">
        <f>CONCATENATE('BİLGİ GİRİŞİ'!B49," ",'BİLGİ GİRİŞİ'!C49)</f>
        <v xml:space="preserve"> </v>
      </c>
      <c r="C56" s="143">
        <f>'BİLGİ GİRİŞİ'!E49</f>
        <v>0</v>
      </c>
      <c r="D56" s="169">
        <f>BORDRO!U54</f>
        <v>0</v>
      </c>
    </row>
    <row r="57" spans="1:4" ht="20.100000000000001" hidden="1" customHeight="1" x14ac:dyDescent="0.2">
      <c r="A57" s="141">
        <f>'BİLGİ GİRİŞİ'!A50</f>
        <v>0</v>
      </c>
      <c r="B57" s="142" t="str">
        <f>CONCATENATE('BİLGİ GİRİŞİ'!B50," ",'BİLGİ GİRİŞİ'!C50)</f>
        <v xml:space="preserve"> </v>
      </c>
      <c r="C57" s="143">
        <f>'BİLGİ GİRİŞİ'!E50</f>
        <v>0</v>
      </c>
      <c r="D57" s="169">
        <f>BORDRO!U55</f>
        <v>0</v>
      </c>
    </row>
    <row r="58" spans="1:4" ht="20.100000000000001" hidden="1" customHeight="1" x14ac:dyDescent="0.2">
      <c r="A58" s="141">
        <f>'BİLGİ GİRİŞİ'!A51</f>
        <v>0</v>
      </c>
      <c r="B58" s="142" t="str">
        <f>CONCATENATE('BİLGİ GİRİŞİ'!B51," ",'BİLGİ GİRİŞİ'!C51)</f>
        <v xml:space="preserve"> </v>
      </c>
      <c r="C58" s="143">
        <f>'BİLGİ GİRİŞİ'!E51</f>
        <v>0</v>
      </c>
      <c r="D58" s="169">
        <f>BORDRO!U56</f>
        <v>0</v>
      </c>
    </row>
    <row r="59" spans="1:4" ht="20.100000000000001" customHeight="1" x14ac:dyDescent="0.2">
      <c r="A59" s="467" t="s">
        <v>6</v>
      </c>
      <c r="B59" s="468"/>
      <c r="C59" s="469"/>
      <c r="D59" s="170">
        <f>SUM(D10:D58)</f>
        <v>2119.59</v>
      </c>
    </row>
    <row r="60" spans="1:4" ht="20.100000000000001" customHeight="1" x14ac:dyDescent="0.2"/>
    <row r="61" spans="1:4" ht="20.100000000000001" customHeight="1" x14ac:dyDescent="0.2"/>
    <row r="62" spans="1:4" ht="20.100000000000001" customHeight="1" x14ac:dyDescent="0.2"/>
    <row r="63" spans="1:4" ht="20.100000000000001" customHeight="1" x14ac:dyDescent="0.2">
      <c r="A63" s="458" t="s">
        <v>252</v>
      </c>
      <c r="B63" s="458"/>
      <c r="C63" s="458" t="s">
        <v>139</v>
      </c>
      <c r="D63" s="458"/>
    </row>
    <row r="64" spans="1:4" ht="20.100000000000001" customHeight="1" x14ac:dyDescent="0.2">
      <c r="A64" s="1"/>
      <c r="B64" s="134"/>
      <c r="C64" s="152"/>
      <c r="D64" s="168"/>
    </row>
    <row r="65" spans="1:4" ht="20.100000000000001" customHeight="1" x14ac:dyDescent="0.2">
      <c r="A65" s="458" t="str">
        <f>+BORDRO!P64</f>
        <v>MUSTAFA YILMAZ</v>
      </c>
      <c r="B65" s="458"/>
      <c r="C65" s="459" t="s">
        <v>224</v>
      </c>
      <c r="D65" s="459"/>
    </row>
    <row r="66" spans="1:4" ht="20.100000000000001" customHeight="1" x14ac:dyDescent="0.2">
      <c r="A66" s="458" t="str">
        <f>+BORDRO!P65</f>
        <v>Okul Müdürü</v>
      </c>
      <c r="B66" s="458"/>
      <c r="C66" s="459" t="s">
        <v>223</v>
      </c>
      <c r="D66" s="459"/>
    </row>
  </sheetData>
  <mergeCells count="16">
    <mergeCell ref="A59:C59"/>
    <mergeCell ref="A7:A9"/>
    <mergeCell ref="D7:D9"/>
    <mergeCell ref="B7:B9"/>
    <mergeCell ref="C7:C9"/>
    <mergeCell ref="A1:D1"/>
    <mergeCell ref="C3:D3"/>
    <mergeCell ref="C4:D4"/>
    <mergeCell ref="C5:D5"/>
    <mergeCell ref="A3:B3"/>
    <mergeCell ref="A63:B63"/>
    <mergeCell ref="A65:B65"/>
    <mergeCell ref="A66:B66"/>
    <mergeCell ref="C63:D63"/>
    <mergeCell ref="C65:D65"/>
    <mergeCell ref="C66:D66"/>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RowHeight="12.75" x14ac:dyDescent="0.2"/>
  <cols>
    <col min="1" max="1" width="5.7109375" style="189" customWidth="1"/>
    <col min="2" max="2" width="15" style="188" customWidth="1"/>
    <col min="3" max="3" width="23.140625" style="188" customWidth="1"/>
    <col min="4" max="4" width="13.42578125" style="188" customWidth="1"/>
    <col min="5" max="5" width="15.5703125" style="188" bestFit="1" customWidth="1"/>
    <col min="6" max="6" width="13.140625" style="188" bestFit="1" customWidth="1"/>
    <col min="7" max="16384" width="9.140625" style="188"/>
  </cols>
  <sheetData>
    <row r="1" spans="1:6" ht="21.75" customHeight="1" x14ac:dyDescent="0.2">
      <c r="A1" s="481" t="s">
        <v>262</v>
      </c>
      <c r="B1" s="481"/>
      <c r="C1" s="481"/>
      <c r="D1" s="481"/>
      <c r="E1" s="481"/>
      <c r="F1" s="481"/>
    </row>
    <row r="2" spans="1:6" x14ac:dyDescent="0.2">
      <c r="B2" s="190"/>
      <c r="C2" s="191"/>
      <c r="D2" s="190"/>
    </row>
    <row r="3" spans="1:6" x14ac:dyDescent="0.2">
      <c r="A3" s="192" t="s">
        <v>13</v>
      </c>
      <c r="B3" s="187"/>
      <c r="C3" s="480" t="s">
        <v>275</v>
      </c>
      <c r="D3" s="480"/>
      <c r="E3" s="480"/>
      <c r="F3" s="480"/>
    </row>
    <row r="4" spans="1:6" x14ac:dyDescent="0.2">
      <c r="A4" s="192" t="s">
        <v>16</v>
      </c>
      <c r="B4" s="193"/>
      <c r="C4" s="193" t="str">
        <f>CONCATENATE(KONTROL!C1,"-",KONTROL!C2)</f>
        <v>HAZİRAN-2019</v>
      </c>
    </row>
    <row r="5" spans="1:6" x14ac:dyDescent="0.2">
      <c r="A5" s="194"/>
      <c r="B5" s="193"/>
      <c r="C5" s="195"/>
    </row>
    <row r="6" spans="1:6" ht="18.75" customHeight="1" x14ac:dyDescent="0.2">
      <c r="A6" s="196" t="s">
        <v>263</v>
      </c>
      <c r="B6" s="196" t="s">
        <v>264</v>
      </c>
      <c r="C6" s="196" t="s">
        <v>265</v>
      </c>
      <c r="D6" s="196" t="s">
        <v>266</v>
      </c>
      <c r="E6" s="196" t="s">
        <v>267</v>
      </c>
      <c r="F6" s="196" t="s">
        <v>268</v>
      </c>
    </row>
    <row r="7" spans="1:6" ht="18.75" customHeight="1" x14ac:dyDescent="0.2">
      <c r="A7" s="197">
        <v>1</v>
      </c>
      <c r="B7" s="205">
        <f>'BİLGİ GİRİŞİ'!F8</f>
        <v>16598467972</v>
      </c>
      <c r="C7" s="198" t="s">
        <v>276</v>
      </c>
      <c r="D7" s="206" t="s">
        <v>277</v>
      </c>
      <c r="E7" s="204" t="s">
        <v>278</v>
      </c>
      <c r="F7" s="200">
        <f>'BİLGİ GİRİŞİ'!H8</f>
        <v>0</v>
      </c>
    </row>
    <row r="8" spans="1:6" ht="18.75" customHeight="1" x14ac:dyDescent="0.2">
      <c r="A8" s="197">
        <v>2</v>
      </c>
      <c r="B8" s="197"/>
      <c r="C8" s="198"/>
      <c r="D8" s="197"/>
      <c r="E8" s="197"/>
      <c r="F8" s="200"/>
    </row>
    <row r="9" spans="1:6" ht="18.75" customHeight="1" x14ac:dyDescent="0.2">
      <c r="A9" s="197">
        <v>3</v>
      </c>
      <c r="B9" s="197"/>
      <c r="C9" s="198"/>
      <c r="D9" s="197"/>
      <c r="E9" s="197"/>
      <c r="F9" s="200"/>
    </row>
    <row r="10" spans="1:6" ht="18.75" customHeight="1" x14ac:dyDescent="0.2">
      <c r="A10" s="479" t="s">
        <v>6</v>
      </c>
      <c r="B10" s="479"/>
      <c r="C10" s="479"/>
      <c r="D10" s="479"/>
      <c r="E10" s="479"/>
      <c r="F10" s="201">
        <f>SUM(F7:F9)</f>
        <v>0</v>
      </c>
    </row>
    <row r="14" spans="1:6" x14ac:dyDescent="0.2">
      <c r="A14" s="199"/>
    </row>
    <row r="15" spans="1:6" x14ac:dyDescent="0.2">
      <c r="A15" s="482" t="s">
        <v>156</v>
      </c>
      <c r="B15" s="483"/>
      <c r="D15" s="482" t="s">
        <v>274</v>
      </c>
      <c r="E15" s="483"/>
      <c r="F15" s="483"/>
    </row>
    <row r="16" spans="1:6" x14ac:dyDescent="0.2">
      <c r="A16" s="482"/>
      <c r="B16" s="483"/>
      <c r="D16" s="482" t="s">
        <v>159</v>
      </c>
      <c r="E16" s="483"/>
      <c r="F16" s="483"/>
    </row>
    <row r="17" spans="1:6" x14ac:dyDescent="0.2">
      <c r="A17" s="484" t="str">
        <f>BORDRO!C64</f>
        <v>YASİN CEPECİ</v>
      </c>
      <c r="B17" s="484"/>
      <c r="D17" s="485" t="str">
        <f>BORDRO!P64</f>
        <v>MUSTAFA YILMAZ</v>
      </c>
      <c r="E17" s="483"/>
      <c r="F17" s="483"/>
    </row>
    <row r="18" spans="1:6" x14ac:dyDescent="0.2">
      <c r="A18" s="483"/>
      <c r="B18" s="483"/>
      <c r="D18" s="483"/>
      <c r="E18" s="483"/>
      <c r="F18" s="483"/>
    </row>
    <row r="19" spans="1:6" x14ac:dyDescent="0.2">
      <c r="A19" s="482"/>
      <c r="B19" s="483"/>
      <c r="D19" s="482"/>
      <c r="E19" s="483"/>
      <c r="F19" s="483"/>
    </row>
    <row r="20" spans="1:6" x14ac:dyDescent="0.2">
      <c r="A20" s="482"/>
      <c r="B20" s="483"/>
      <c r="D20" s="482"/>
      <c r="E20" s="483"/>
      <c r="F20" s="483"/>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578" t="s">
        <v>66</v>
      </c>
      <c r="J1" s="578"/>
      <c r="K1" s="578"/>
      <c r="L1" s="578"/>
      <c r="M1" s="578"/>
      <c r="N1" s="578"/>
      <c r="O1" s="578"/>
      <c r="P1" s="578"/>
      <c r="Q1" s="578"/>
      <c r="R1" s="578"/>
      <c r="S1" s="578"/>
      <c r="T1" s="578"/>
      <c r="U1" s="578"/>
      <c r="V1" s="578"/>
      <c r="W1" s="578"/>
      <c r="X1" s="578"/>
      <c r="Y1" s="578"/>
      <c r="Z1" s="578"/>
      <c r="AA1" s="578"/>
      <c r="AB1" s="578"/>
      <c r="AC1" s="578"/>
      <c r="AD1" s="578"/>
      <c r="AE1" s="578"/>
      <c r="AF1" s="578"/>
      <c r="AG1" s="578"/>
      <c r="AQ1" s="73" t="s">
        <v>67</v>
      </c>
    </row>
    <row r="2" spans="2:44" ht="10.5" customHeight="1" x14ac:dyDescent="0.2">
      <c r="B2" s="618" t="s">
        <v>68</v>
      </c>
      <c r="C2" s="618"/>
      <c r="D2" s="618"/>
      <c r="E2" s="618"/>
      <c r="F2" s="618"/>
      <c r="G2" s="618"/>
      <c r="H2" s="619"/>
      <c r="I2" s="620" t="s">
        <v>18</v>
      </c>
      <c r="J2" s="527" t="s">
        <v>69</v>
      </c>
      <c r="K2" s="525"/>
      <c r="L2" s="525"/>
      <c r="M2" s="526"/>
      <c r="N2" s="621" t="s">
        <v>70</v>
      </c>
      <c r="O2" s="621"/>
      <c r="P2" s="621"/>
      <c r="Q2" s="621"/>
      <c r="R2" s="527" t="s">
        <v>71</v>
      </c>
      <c r="S2" s="525"/>
      <c r="T2" s="525"/>
      <c r="U2" s="525"/>
      <c r="V2" s="525"/>
      <c r="W2" s="525"/>
      <c r="X2" s="526"/>
      <c r="Y2" s="527" t="s">
        <v>20</v>
      </c>
      <c r="Z2" s="526"/>
      <c r="AA2" s="521" t="s">
        <v>21</v>
      </c>
      <c r="AB2" s="523"/>
      <c r="AC2" s="622" t="s">
        <v>72</v>
      </c>
      <c r="AD2" s="622"/>
      <c r="AE2" s="623" t="s">
        <v>73</v>
      </c>
      <c r="AF2" s="623"/>
      <c r="AG2" s="623"/>
      <c r="AI2" s="528" t="s">
        <v>74</v>
      </c>
      <c r="AJ2" s="529"/>
      <c r="AK2" s="529"/>
      <c r="AL2" s="529"/>
      <c r="AM2" s="529"/>
      <c r="AN2" s="529"/>
      <c r="AO2" s="529"/>
      <c r="AP2" s="529"/>
      <c r="AQ2" s="529"/>
      <c r="AR2" s="530"/>
    </row>
    <row r="3" spans="2:44" ht="9" customHeight="1" x14ac:dyDescent="0.2">
      <c r="B3" s="618"/>
      <c r="C3" s="618"/>
      <c r="D3" s="618"/>
      <c r="E3" s="618"/>
      <c r="F3" s="618"/>
      <c r="G3" s="618"/>
      <c r="H3" s="619"/>
      <c r="I3" s="578"/>
      <c r="J3" s="507"/>
      <c r="K3" s="505"/>
      <c r="L3" s="505"/>
      <c r="M3" s="506"/>
      <c r="N3" s="574" t="s">
        <v>75</v>
      </c>
      <c r="O3" s="574"/>
      <c r="P3" s="609" t="s">
        <v>76</v>
      </c>
      <c r="Q3" s="609"/>
      <c r="R3" s="507"/>
      <c r="S3" s="505"/>
      <c r="T3" s="505"/>
      <c r="U3" s="505"/>
      <c r="V3" s="505"/>
      <c r="W3" s="505"/>
      <c r="X3" s="506"/>
      <c r="Y3" s="507"/>
      <c r="Z3" s="506"/>
      <c r="AA3" s="514"/>
      <c r="AB3" s="516"/>
      <c r="AC3" s="622"/>
      <c r="AD3" s="622"/>
      <c r="AE3" s="623"/>
      <c r="AF3" s="623"/>
      <c r="AG3" s="623"/>
      <c r="AI3" s="486"/>
      <c r="AJ3" s="487"/>
      <c r="AK3" s="487"/>
      <c r="AL3" s="487"/>
      <c r="AM3" s="487"/>
      <c r="AN3" s="487"/>
      <c r="AO3" s="487"/>
      <c r="AP3" s="487"/>
      <c r="AQ3" s="487"/>
      <c r="AR3" s="534"/>
    </row>
    <row r="4" spans="2:44" x14ac:dyDescent="0.2">
      <c r="B4" s="610" t="s">
        <v>77</v>
      </c>
      <c r="C4" s="610"/>
      <c r="D4" s="610"/>
      <c r="E4" s="610"/>
      <c r="F4" s="610"/>
      <c r="G4" s="610"/>
      <c r="H4" s="610"/>
      <c r="I4" s="131">
        <v>1</v>
      </c>
      <c r="J4" s="131">
        <v>8</v>
      </c>
      <c r="K4" s="131">
        <v>5</v>
      </c>
      <c r="L4" s="131">
        <v>3</v>
      </c>
      <c r="M4" s="131">
        <v>1</v>
      </c>
      <c r="N4" s="131">
        <v>0</v>
      </c>
      <c r="O4" s="131">
        <v>1</v>
      </c>
      <c r="P4" s="131">
        <v>0</v>
      </c>
      <c r="Q4" s="131">
        <v>1</v>
      </c>
      <c r="R4" s="131">
        <v>1</v>
      </c>
      <c r="S4" s="131">
        <v>0</v>
      </c>
      <c r="T4" s="131">
        <v>4</v>
      </c>
      <c r="U4" s="131">
        <v>4</v>
      </c>
      <c r="V4" s="131">
        <v>0</v>
      </c>
      <c r="W4" s="131">
        <v>1</v>
      </c>
      <c r="X4" s="131">
        <v>6</v>
      </c>
      <c r="Y4" s="131">
        <v>3</v>
      </c>
      <c r="Z4" s="131">
        <v>8</v>
      </c>
      <c r="AA4" s="132" t="s">
        <v>237</v>
      </c>
      <c r="AB4" s="132" t="s">
        <v>210</v>
      </c>
      <c r="AC4" s="131">
        <v>8</v>
      </c>
      <c r="AD4" s="131">
        <v>0</v>
      </c>
      <c r="AE4" s="133">
        <v>0</v>
      </c>
      <c r="AF4" s="133">
        <v>0</v>
      </c>
      <c r="AG4" s="133">
        <v>0</v>
      </c>
      <c r="AI4" s="600" t="s">
        <v>79</v>
      </c>
      <c r="AJ4" s="602"/>
      <c r="AK4" s="564" t="s">
        <v>29</v>
      </c>
      <c r="AL4" s="489"/>
      <c r="AM4" s="578">
        <f>KONTROL!C2</f>
        <v>2019</v>
      </c>
      <c r="AN4" s="578"/>
      <c r="AO4" s="578"/>
      <c r="AP4" s="578"/>
      <c r="AQ4" s="578"/>
      <c r="AR4" s="578"/>
    </row>
    <row r="5" spans="2:44" ht="10.5" customHeight="1" x14ac:dyDescent="0.2">
      <c r="B5" s="610"/>
      <c r="C5" s="610"/>
      <c r="D5" s="610"/>
      <c r="E5" s="610"/>
      <c r="F5" s="610"/>
      <c r="G5" s="610"/>
      <c r="H5" s="610"/>
      <c r="AI5" s="603"/>
      <c r="AJ5" s="605"/>
      <c r="AK5" s="564" t="s">
        <v>32</v>
      </c>
      <c r="AL5" s="489"/>
      <c r="AM5" s="578" t="str">
        <f>KONTROL!C1</f>
        <v>HAZİRAN</v>
      </c>
      <c r="AN5" s="578"/>
      <c r="AO5" s="578"/>
      <c r="AP5" s="578"/>
      <c r="AQ5" s="578"/>
      <c r="AR5" s="578"/>
    </row>
    <row r="6" spans="2:44" x14ac:dyDescent="0.2">
      <c r="B6" s="611"/>
      <c r="C6" s="611"/>
      <c r="D6" s="611"/>
      <c r="E6" s="611"/>
      <c r="F6" s="611"/>
      <c r="G6" s="611"/>
      <c r="H6" s="611"/>
      <c r="I6" s="564" t="s">
        <v>25</v>
      </c>
      <c r="J6" s="488"/>
      <c r="K6" s="488"/>
      <c r="L6" s="488"/>
      <c r="M6" s="488"/>
      <c r="N6" s="488"/>
      <c r="O6" s="488"/>
      <c r="P6" s="488"/>
      <c r="Q6" s="488"/>
      <c r="R6" s="488"/>
      <c r="S6" s="488"/>
      <c r="T6" s="489"/>
      <c r="U6" s="612" t="s">
        <v>80</v>
      </c>
      <c r="V6" s="613"/>
      <c r="W6" s="613"/>
      <c r="X6" s="614"/>
      <c r="Y6" s="102"/>
      <c r="Z6" s="615" t="s">
        <v>81</v>
      </c>
      <c r="AA6" s="616"/>
      <c r="AB6" s="616"/>
      <c r="AC6" s="616"/>
      <c r="AD6" s="616"/>
      <c r="AE6" s="616"/>
      <c r="AF6" s="617"/>
      <c r="AG6" s="97"/>
      <c r="AI6" s="615" t="s">
        <v>82</v>
      </c>
      <c r="AJ6" s="617"/>
      <c r="AK6" s="564" t="s">
        <v>28</v>
      </c>
      <c r="AL6" s="489"/>
      <c r="AM6" s="102" t="s">
        <v>19</v>
      </c>
      <c r="AN6" s="74" t="s">
        <v>27</v>
      </c>
      <c r="AO6" s="102"/>
      <c r="AP6" s="564" t="s">
        <v>26</v>
      </c>
      <c r="AQ6" s="489"/>
      <c r="AR6" s="102"/>
    </row>
    <row r="7" spans="2:44" x14ac:dyDescent="0.2">
      <c r="B7" s="585" t="s">
        <v>83</v>
      </c>
      <c r="C7" s="586"/>
      <c r="D7" s="586"/>
      <c r="E7" s="586"/>
      <c r="F7" s="586"/>
      <c r="G7" s="586"/>
      <c r="H7" s="587"/>
      <c r="I7" s="600" t="s">
        <v>238</v>
      </c>
      <c r="J7" s="601"/>
      <c r="K7" s="601"/>
      <c r="L7" s="601"/>
      <c r="M7" s="601"/>
      <c r="N7" s="601"/>
      <c r="O7" s="601"/>
      <c r="P7" s="601"/>
      <c r="Q7" s="601"/>
      <c r="R7" s="601"/>
      <c r="S7" s="601"/>
      <c r="T7" s="602"/>
      <c r="U7" s="528"/>
      <c r="V7" s="529"/>
      <c r="W7" s="529"/>
      <c r="X7" s="529"/>
      <c r="Y7" s="529"/>
      <c r="Z7" s="529"/>
      <c r="AA7" s="529"/>
      <c r="AB7" s="529"/>
      <c r="AC7" s="529"/>
      <c r="AD7" s="529"/>
      <c r="AE7" s="529"/>
      <c r="AF7" s="529"/>
      <c r="AG7" s="530"/>
      <c r="AI7" s="575" t="s">
        <v>84</v>
      </c>
      <c r="AJ7" s="576"/>
      <c r="AK7" s="576"/>
      <c r="AL7" s="576"/>
      <c r="AM7" s="576"/>
      <c r="AN7" s="577"/>
      <c r="AO7" s="564">
        <v>13</v>
      </c>
      <c r="AP7" s="488"/>
      <c r="AQ7" s="488"/>
      <c r="AR7" s="489"/>
    </row>
    <row r="8" spans="2:44" x14ac:dyDescent="0.2">
      <c r="B8" s="588"/>
      <c r="C8" s="589"/>
      <c r="D8" s="589"/>
      <c r="E8" s="589"/>
      <c r="F8" s="589"/>
      <c r="G8" s="589"/>
      <c r="H8" s="590"/>
      <c r="I8" s="603"/>
      <c r="J8" s="604"/>
      <c r="K8" s="604"/>
      <c r="L8" s="604"/>
      <c r="M8" s="604"/>
      <c r="N8" s="604"/>
      <c r="O8" s="604"/>
      <c r="P8" s="604"/>
      <c r="Q8" s="604"/>
      <c r="R8" s="604"/>
      <c r="S8" s="604"/>
      <c r="T8" s="605"/>
      <c r="U8" s="486"/>
      <c r="V8" s="487"/>
      <c r="W8" s="487"/>
      <c r="X8" s="487"/>
      <c r="Y8" s="487"/>
      <c r="Z8" s="487"/>
      <c r="AA8" s="487"/>
      <c r="AB8" s="487"/>
      <c r="AC8" s="487"/>
      <c r="AD8" s="487"/>
      <c r="AE8" s="487"/>
      <c r="AF8" s="487"/>
      <c r="AG8" s="534"/>
      <c r="AI8" s="600" t="s">
        <v>85</v>
      </c>
      <c r="AJ8" s="601"/>
      <c r="AK8" s="601"/>
      <c r="AL8" s="601"/>
      <c r="AM8" s="601"/>
      <c r="AN8" s="602"/>
      <c r="AO8" s="585"/>
      <c r="AP8" s="586"/>
      <c r="AQ8" s="586"/>
      <c r="AR8" s="587"/>
    </row>
    <row r="9" spans="2:44" x14ac:dyDescent="0.2">
      <c r="B9" s="585" t="s">
        <v>86</v>
      </c>
      <c r="C9" s="586"/>
      <c r="D9" s="586"/>
      <c r="E9" s="586"/>
      <c r="F9" s="586"/>
      <c r="G9" s="586"/>
      <c r="H9" s="587"/>
      <c r="I9" s="585" t="s">
        <v>239</v>
      </c>
      <c r="J9" s="586"/>
      <c r="K9" s="586"/>
      <c r="L9" s="586"/>
      <c r="M9" s="586"/>
      <c r="N9" s="586"/>
      <c r="O9" s="586"/>
      <c r="P9" s="586"/>
      <c r="Q9" s="586"/>
      <c r="R9" s="586"/>
      <c r="S9" s="586"/>
      <c r="T9" s="587"/>
      <c r="U9" s="585"/>
      <c r="V9" s="586"/>
      <c r="W9" s="586"/>
      <c r="X9" s="586"/>
      <c r="Y9" s="586"/>
      <c r="Z9" s="586"/>
      <c r="AA9" s="586"/>
      <c r="AB9" s="586"/>
      <c r="AC9" s="586"/>
      <c r="AD9" s="586"/>
      <c r="AE9" s="586"/>
      <c r="AF9" s="586"/>
      <c r="AG9" s="587"/>
      <c r="AI9" s="603"/>
      <c r="AJ9" s="604"/>
      <c r="AK9" s="604"/>
      <c r="AL9" s="604"/>
      <c r="AM9" s="604"/>
      <c r="AN9" s="605"/>
      <c r="AO9" s="588"/>
      <c r="AP9" s="589"/>
      <c r="AQ9" s="589"/>
      <c r="AR9" s="590"/>
    </row>
    <row r="10" spans="2:44" x14ac:dyDescent="0.2">
      <c r="B10" s="606"/>
      <c r="C10" s="607"/>
      <c r="D10" s="607"/>
      <c r="E10" s="607"/>
      <c r="F10" s="607"/>
      <c r="G10" s="607"/>
      <c r="H10" s="608"/>
      <c r="I10" s="606"/>
      <c r="J10" s="607"/>
      <c r="K10" s="607"/>
      <c r="L10" s="607"/>
      <c r="M10" s="607"/>
      <c r="N10" s="607"/>
      <c r="O10" s="607"/>
      <c r="P10" s="607"/>
      <c r="Q10" s="607"/>
      <c r="R10" s="607"/>
      <c r="S10" s="607"/>
      <c r="T10" s="608"/>
      <c r="U10" s="606"/>
      <c r="V10" s="607"/>
      <c r="W10" s="607"/>
      <c r="X10" s="607"/>
      <c r="Y10" s="607"/>
      <c r="Z10" s="607"/>
      <c r="AA10" s="607"/>
      <c r="AB10" s="607"/>
      <c r="AC10" s="607"/>
      <c r="AD10" s="607"/>
      <c r="AE10" s="607"/>
      <c r="AF10" s="607"/>
      <c r="AG10" s="608"/>
      <c r="AI10" s="600" t="s">
        <v>87</v>
      </c>
      <c r="AJ10" s="601"/>
      <c r="AK10" s="601"/>
      <c r="AL10" s="601"/>
      <c r="AM10" s="601"/>
      <c r="AN10" s="602"/>
      <c r="AO10" s="528">
        <v>1</v>
      </c>
      <c r="AP10" s="529"/>
      <c r="AQ10" s="529"/>
      <c r="AR10" s="530"/>
    </row>
    <row r="11" spans="2:44" x14ac:dyDescent="0.2">
      <c r="B11" s="606"/>
      <c r="C11" s="607"/>
      <c r="D11" s="607"/>
      <c r="E11" s="607"/>
      <c r="F11" s="607"/>
      <c r="G11" s="607"/>
      <c r="H11" s="608"/>
      <c r="I11" s="606" t="s">
        <v>88</v>
      </c>
      <c r="J11" s="607"/>
      <c r="K11" s="532"/>
      <c r="L11" s="532"/>
      <c r="M11" s="532"/>
      <c r="N11" s="532"/>
      <c r="O11" s="607" t="s">
        <v>89</v>
      </c>
      <c r="P11" s="607"/>
      <c r="Q11" s="607" t="s">
        <v>225</v>
      </c>
      <c r="R11" s="607"/>
      <c r="S11" s="607"/>
      <c r="T11" s="608"/>
      <c r="U11" s="606" t="s">
        <v>88</v>
      </c>
      <c r="V11" s="607"/>
      <c r="W11" s="607"/>
      <c r="X11" s="607"/>
      <c r="Y11" s="607"/>
      <c r="Z11" s="607"/>
      <c r="AA11" s="607"/>
      <c r="AB11" s="607" t="s">
        <v>90</v>
      </c>
      <c r="AC11" s="607"/>
      <c r="AD11" s="607"/>
      <c r="AE11" s="607"/>
      <c r="AF11" s="607"/>
      <c r="AG11" s="608"/>
      <c r="AI11" s="603"/>
      <c r="AJ11" s="604"/>
      <c r="AK11" s="604"/>
      <c r="AL11" s="604"/>
      <c r="AM11" s="604"/>
      <c r="AN11" s="605"/>
      <c r="AO11" s="486"/>
      <c r="AP11" s="487"/>
      <c r="AQ11" s="487"/>
      <c r="AR11" s="534"/>
    </row>
    <row r="12" spans="2:44" x14ac:dyDescent="0.2">
      <c r="B12" s="588"/>
      <c r="C12" s="589"/>
      <c r="D12" s="589"/>
      <c r="E12" s="589"/>
      <c r="F12" s="589"/>
      <c r="G12" s="589"/>
      <c r="H12" s="590"/>
      <c r="I12" s="588" t="s">
        <v>91</v>
      </c>
      <c r="J12" s="589"/>
      <c r="K12" s="589" t="s">
        <v>92</v>
      </c>
      <c r="L12" s="589"/>
      <c r="M12" s="589"/>
      <c r="N12" s="589"/>
      <c r="O12" s="589" t="s">
        <v>93</v>
      </c>
      <c r="P12" s="589"/>
      <c r="Q12" s="589"/>
      <c r="R12" s="589"/>
      <c r="S12" s="589"/>
      <c r="T12" s="590"/>
      <c r="U12" s="588" t="s">
        <v>91</v>
      </c>
      <c r="V12" s="589"/>
      <c r="W12" s="589"/>
      <c r="X12" s="589"/>
      <c r="Y12" s="589"/>
      <c r="Z12" s="589"/>
      <c r="AA12" s="589"/>
      <c r="AB12" s="589" t="s">
        <v>93</v>
      </c>
      <c r="AC12" s="589"/>
      <c r="AD12" s="589"/>
      <c r="AE12" s="589"/>
      <c r="AF12" s="589"/>
      <c r="AG12" s="590"/>
      <c r="AI12" s="575" t="s">
        <v>94</v>
      </c>
      <c r="AJ12" s="576"/>
      <c r="AK12" s="576"/>
      <c r="AL12" s="576"/>
      <c r="AM12" s="576"/>
      <c r="AN12" s="577"/>
      <c r="AO12" s="564">
        <v>1</v>
      </c>
      <c r="AP12" s="488"/>
      <c r="AQ12" s="488"/>
      <c r="AR12" s="489"/>
    </row>
    <row r="13" spans="2:44" x14ac:dyDescent="0.2">
      <c r="B13" s="575" t="s">
        <v>95</v>
      </c>
      <c r="C13" s="576"/>
      <c r="D13" s="576"/>
      <c r="E13" s="576"/>
      <c r="F13" s="576"/>
      <c r="G13" s="576"/>
      <c r="H13" s="577"/>
      <c r="I13" s="578" t="s">
        <v>240</v>
      </c>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row>
    <row r="14" spans="2:44" x14ac:dyDescent="0.2">
      <c r="B14" s="579" t="s">
        <v>96</v>
      </c>
      <c r="C14" s="580"/>
      <c r="D14" s="580"/>
      <c r="E14" s="580"/>
      <c r="F14" s="580"/>
      <c r="G14" s="580"/>
      <c r="H14" s="581"/>
      <c r="I14" s="596"/>
      <c r="J14" s="596"/>
      <c r="K14" s="596"/>
      <c r="L14" s="596"/>
      <c r="M14" s="596"/>
      <c r="N14" s="596"/>
      <c r="O14" s="596" t="s">
        <v>226</v>
      </c>
      <c r="P14" s="596"/>
      <c r="Q14" s="596"/>
      <c r="R14" s="596"/>
      <c r="S14" s="596"/>
      <c r="T14" s="596"/>
      <c r="U14" s="578"/>
      <c r="V14" s="578"/>
      <c r="W14" s="578"/>
      <c r="X14" s="578"/>
      <c r="Y14" s="578"/>
      <c r="Z14" s="578"/>
      <c r="AA14" s="578"/>
      <c r="AB14" s="578"/>
      <c r="AC14" s="578"/>
      <c r="AD14" s="578"/>
      <c r="AE14" s="578"/>
      <c r="AF14" s="578"/>
      <c r="AG14" s="578"/>
    </row>
    <row r="15" spans="2:44" ht="12.75" customHeight="1" x14ac:dyDescent="0.2">
      <c r="N15" s="487" t="s">
        <v>97</v>
      </c>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7"/>
      <c r="AL15" s="487"/>
      <c r="AM15" s="487"/>
      <c r="AN15" s="487"/>
      <c r="AO15" s="487"/>
      <c r="AP15" s="487"/>
      <c r="AQ15" s="487"/>
      <c r="AR15" s="487"/>
    </row>
    <row r="16" spans="2:44" x14ac:dyDescent="0.2">
      <c r="B16" s="564" t="s">
        <v>98</v>
      </c>
      <c r="C16" s="488"/>
      <c r="D16" s="488"/>
      <c r="E16" s="488"/>
      <c r="F16" s="488"/>
      <c r="G16" s="488"/>
      <c r="H16" s="488"/>
      <c r="I16" s="488"/>
      <c r="J16" s="488"/>
      <c r="K16" s="488"/>
      <c r="L16" s="489"/>
      <c r="N16" s="564" t="s">
        <v>99</v>
      </c>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9"/>
    </row>
    <row r="17" spans="2:49" x14ac:dyDescent="0.2">
      <c r="B17" s="575" t="s">
        <v>100</v>
      </c>
      <c r="C17" s="576"/>
      <c r="D17" s="576"/>
      <c r="E17" s="576"/>
      <c r="F17" s="576"/>
      <c r="G17" s="577"/>
      <c r="H17" s="591">
        <f>MAX(COUNTA('BİLGİ GİRİŞİ'!A3:A99))</f>
        <v>47</v>
      </c>
      <c r="I17" s="592"/>
      <c r="J17" s="592"/>
      <c r="K17" s="592"/>
      <c r="L17" s="592"/>
      <c r="N17" s="575" t="s">
        <v>22</v>
      </c>
      <c r="O17" s="576"/>
      <c r="P17" s="576"/>
      <c r="Q17" s="576"/>
      <c r="R17" s="576"/>
      <c r="S17" s="576"/>
      <c r="T17" s="576"/>
      <c r="U17" s="576"/>
      <c r="V17" s="576"/>
      <c r="W17" s="577"/>
      <c r="X17" s="597" t="s">
        <v>101</v>
      </c>
      <c r="Y17" s="598"/>
      <c r="Z17" s="598"/>
      <c r="AA17" s="598"/>
      <c r="AB17" s="598"/>
      <c r="AC17" s="598"/>
      <c r="AD17" s="598"/>
      <c r="AE17" s="599"/>
      <c r="AF17" s="564" t="s">
        <v>102</v>
      </c>
      <c r="AG17" s="488"/>
      <c r="AH17" s="488"/>
      <c r="AI17" s="488"/>
      <c r="AJ17" s="489"/>
      <c r="AK17" s="564" t="s">
        <v>103</v>
      </c>
      <c r="AL17" s="488"/>
      <c r="AM17" s="488"/>
      <c r="AN17" s="488"/>
      <c r="AO17" s="488"/>
      <c r="AP17" s="488"/>
      <c r="AQ17" s="488"/>
      <c r="AR17" s="489"/>
    </row>
    <row r="18" spans="2:49" x14ac:dyDescent="0.2">
      <c r="B18" s="579" t="s">
        <v>104</v>
      </c>
      <c r="C18" s="580"/>
      <c r="D18" s="580"/>
      <c r="E18" s="580"/>
      <c r="F18" s="580"/>
      <c r="G18" s="581"/>
      <c r="H18" s="591">
        <f>BORDRO!D57</f>
        <v>21</v>
      </c>
      <c r="I18" s="592"/>
      <c r="J18" s="592"/>
      <c r="K18" s="592"/>
      <c r="L18" s="592"/>
      <c r="N18" s="579" t="s">
        <v>203</v>
      </c>
      <c r="O18" s="580"/>
      <c r="P18" s="580"/>
      <c r="Q18" s="580"/>
      <c r="R18" s="580"/>
      <c r="S18" s="580"/>
      <c r="T18" s="580"/>
      <c r="U18" s="580"/>
      <c r="V18" s="580"/>
      <c r="W18" s="581"/>
      <c r="X18" s="561">
        <f>BORDRO!G57</f>
        <v>2486.5700000000002</v>
      </c>
      <c r="Y18" s="562"/>
      <c r="Z18" s="562"/>
      <c r="AA18" s="562"/>
      <c r="AB18" s="562"/>
      <c r="AC18" s="562"/>
      <c r="AD18" s="562"/>
      <c r="AE18" s="563"/>
      <c r="AF18" s="564">
        <v>2</v>
      </c>
      <c r="AG18" s="488"/>
      <c r="AH18" s="488"/>
      <c r="AI18" s="488"/>
      <c r="AJ18" s="489"/>
      <c r="AK18" s="561">
        <f>ROUND(MOD(X18*AF18/100,100000),2)</f>
        <v>49.73</v>
      </c>
      <c r="AL18" s="562"/>
      <c r="AM18" s="562"/>
      <c r="AN18" s="562"/>
      <c r="AO18" s="562"/>
      <c r="AP18" s="562"/>
      <c r="AQ18" s="562"/>
      <c r="AR18" s="563"/>
    </row>
    <row r="19" spans="2:49" x14ac:dyDescent="0.2">
      <c r="B19" s="585" t="s">
        <v>105</v>
      </c>
      <c r="C19" s="586"/>
      <c r="D19" s="587"/>
      <c r="E19" s="579" t="s">
        <v>106</v>
      </c>
      <c r="F19" s="580"/>
      <c r="G19" s="581"/>
      <c r="H19" s="592"/>
      <c r="I19" s="592"/>
      <c r="J19" s="592"/>
      <c r="K19" s="592"/>
      <c r="L19" s="592"/>
      <c r="N19" s="579" t="s">
        <v>204</v>
      </c>
      <c r="O19" s="580"/>
      <c r="P19" s="580"/>
      <c r="Q19" s="580"/>
      <c r="R19" s="580"/>
      <c r="S19" s="580"/>
      <c r="T19" s="580"/>
      <c r="U19" s="580"/>
      <c r="V19" s="580"/>
      <c r="W19" s="581"/>
      <c r="X19" s="561">
        <f>+X18</f>
        <v>2486.5700000000002</v>
      </c>
      <c r="Y19" s="562"/>
      <c r="Z19" s="562"/>
      <c r="AA19" s="562"/>
      <c r="AB19" s="562"/>
      <c r="AC19" s="562"/>
      <c r="AD19" s="562"/>
      <c r="AE19" s="563"/>
      <c r="AF19" s="564">
        <v>20</v>
      </c>
      <c r="AG19" s="488"/>
      <c r="AH19" s="488"/>
      <c r="AI19" s="488"/>
      <c r="AJ19" s="489"/>
      <c r="AK19" s="561">
        <f>ROUND(MOD(X19*AF19/100,100000),2)</f>
        <v>497.31</v>
      </c>
      <c r="AL19" s="562"/>
      <c r="AM19" s="562"/>
      <c r="AN19" s="562"/>
      <c r="AO19" s="562"/>
      <c r="AP19" s="562"/>
      <c r="AQ19" s="562"/>
      <c r="AR19" s="563"/>
      <c r="AW19" s="94"/>
    </row>
    <row r="20" spans="2:49" x14ac:dyDescent="0.2">
      <c r="B20" s="588"/>
      <c r="C20" s="589"/>
      <c r="D20" s="590"/>
      <c r="E20" s="579" t="s">
        <v>107</v>
      </c>
      <c r="F20" s="580"/>
      <c r="G20" s="581"/>
      <c r="H20" s="592"/>
      <c r="I20" s="592"/>
      <c r="J20" s="592"/>
      <c r="K20" s="592"/>
      <c r="L20" s="592"/>
      <c r="N20" s="579" t="s">
        <v>205</v>
      </c>
      <c r="O20" s="580"/>
      <c r="P20" s="580"/>
      <c r="Q20" s="580"/>
      <c r="R20" s="580"/>
      <c r="S20" s="580"/>
      <c r="T20" s="580"/>
      <c r="U20" s="580"/>
      <c r="V20" s="580"/>
      <c r="W20" s="581"/>
      <c r="X20" s="561">
        <f>+X19</f>
        <v>2486.5700000000002</v>
      </c>
      <c r="Y20" s="562"/>
      <c r="Z20" s="562"/>
      <c r="AA20" s="562"/>
      <c r="AB20" s="562"/>
      <c r="AC20" s="562"/>
      <c r="AD20" s="562"/>
      <c r="AE20" s="563"/>
      <c r="AF20" s="593">
        <v>12.5</v>
      </c>
      <c r="AG20" s="594"/>
      <c r="AH20" s="594"/>
      <c r="AI20" s="594"/>
      <c r="AJ20" s="595"/>
      <c r="AK20" s="561">
        <f>ROUND(MOD(X20*AF20/100,100000),2)</f>
        <v>310.82</v>
      </c>
      <c r="AL20" s="562"/>
      <c r="AM20" s="562"/>
      <c r="AN20" s="562"/>
      <c r="AO20" s="562"/>
      <c r="AP20" s="562"/>
      <c r="AQ20" s="562"/>
      <c r="AR20" s="563"/>
    </row>
    <row r="21" spans="2:49" x14ac:dyDescent="0.2">
      <c r="B21" s="566" t="s">
        <v>108</v>
      </c>
      <c r="C21" s="262"/>
      <c r="D21" s="263"/>
      <c r="E21" s="579" t="s">
        <v>109</v>
      </c>
      <c r="F21" s="580"/>
      <c r="G21" s="581"/>
      <c r="H21" s="578"/>
      <c r="I21" s="578"/>
      <c r="J21" s="578"/>
      <c r="K21" s="578"/>
      <c r="L21" s="578"/>
      <c r="N21" s="579"/>
      <c r="O21" s="580"/>
      <c r="P21" s="580"/>
      <c r="Q21" s="580"/>
      <c r="R21" s="580"/>
      <c r="S21" s="580"/>
      <c r="T21" s="580"/>
      <c r="U21" s="580"/>
      <c r="V21" s="580"/>
      <c r="W21" s="581"/>
      <c r="X21" s="561"/>
      <c r="Y21" s="562"/>
      <c r="Z21" s="562"/>
      <c r="AA21" s="562"/>
      <c r="AB21" s="562"/>
      <c r="AC21" s="562"/>
      <c r="AD21" s="562"/>
      <c r="AE21" s="563"/>
      <c r="AF21" s="564"/>
      <c r="AG21" s="488"/>
      <c r="AH21" s="488"/>
      <c r="AI21" s="488"/>
      <c r="AJ21" s="489"/>
      <c r="AK21" s="561"/>
      <c r="AL21" s="562"/>
      <c r="AM21" s="562"/>
      <c r="AN21" s="562"/>
      <c r="AO21" s="562"/>
      <c r="AP21" s="562"/>
      <c r="AQ21" s="562"/>
      <c r="AR21" s="563"/>
    </row>
    <row r="22" spans="2:49" x14ac:dyDescent="0.2">
      <c r="B22" s="264"/>
      <c r="C22" s="265"/>
      <c r="D22" s="266"/>
      <c r="E22" s="579" t="s">
        <v>110</v>
      </c>
      <c r="F22" s="580"/>
      <c r="G22" s="581"/>
      <c r="H22" s="578"/>
      <c r="I22" s="578"/>
      <c r="J22" s="578"/>
      <c r="K22" s="578"/>
      <c r="L22" s="578"/>
      <c r="N22" s="579"/>
      <c r="O22" s="580"/>
      <c r="P22" s="580"/>
      <c r="Q22" s="580"/>
      <c r="R22" s="580"/>
      <c r="S22" s="580"/>
      <c r="T22" s="580"/>
      <c r="U22" s="580"/>
      <c r="V22" s="580"/>
      <c r="W22" s="581"/>
      <c r="X22" s="561"/>
      <c r="Y22" s="562"/>
      <c r="Z22" s="562"/>
      <c r="AA22" s="562"/>
      <c r="AB22" s="562"/>
      <c r="AC22" s="562"/>
      <c r="AD22" s="562"/>
      <c r="AE22" s="563"/>
      <c r="AF22" s="564"/>
      <c r="AG22" s="488"/>
      <c r="AH22" s="488"/>
      <c r="AI22" s="488"/>
      <c r="AJ22" s="489"/>
      <c r="AK22" s="561"/>
      <c r="AL22" s="562"/>
      <c r="AM22" s="562"/>
      <c r="AN22" s="562"/>
      <c r="AO22" s="562"/>
      <c r="AP22" s="562"/>
      <c r="AQ22" s="562"/>
      <c r="AR22" s="563"/>
      <c r="AW22" s="75"/>
    </row>
    <row r="23" spans="2:49" x14ac:dyDescent="0.2">
      <c r="B23" s="566" t="s">
        <v>111</v>
      </c>
      <c r="C23" s="262"/>
      <c r="D23" s="263"/>
      <c r="E23" s="575" t="s">
        <v>109</v>
      </c>
      <c r="F23" s="576"/>
      <c r="G23" s="577"/>
      <c r="H23" s="578"/>
      <c r="I23" s="578"/>
      <c r="J23" s="578"/>
      <c r="K23" s="578"/>
      <c r="L23" s="578"/>
      <c r="N23" s="579"/>
      <c r="O23" s="580"/>
      <c r="P23" s="580"/>
      <c r="Q23" s="580"/>
      <c r="R23" s="580"/>
      <c r="S23" s="580"/>
      <c r="T23" s="580"/>
      <c r="U23" s="580"/>
      <c r="V23" s="580"/>
      <c r="W23" s="581"/>
      <c r="X23" s="561"/>
      <c r="Y23" s="562"/>
      <c r="Z23" s="562"/>
      <c r="AA23" s="562"/>
      <c r="AB23" s="562"/>
      <c r="AC23" s="562"/>
      <c r="AD23" s="562"/>
      <c r="AE23" s="563"/>
      <c r="AF23" s="564"/>
      <c r="AG23" s="488"/>
      <c r="AH23" s="488"/>
      <c r="AI23" s="488"/>
      <c r="AJ23" s="489"/>
      <c r="AK23" s="561"/>
      <c r="AL23" s="562"/>
      <c r="AM23" s="562"/>
      <c r="AN23" s="562"/>
      <c r="AO23" s="562"/>
      <c r="AP23" s="562"/>
      <c r="AQ23" s="562"/>
      <c r="AR23" s="563"/>
    </row>
    <row r="24" spans="2:49" x14ac:dyDescent="0.2">
      <c r="B24" s="567"/>
      <c r="C24" s="568"/>
      <c r="D24" s="569"/>
      <c r="E24" s="575" t="s">
        <v>110</v>
      </c>
      <c r="F24" s="576"/>
      <c r="G24" s="577"/>
      <c r="H24" s="578"/>
      <c r="I24" s="578"/>
      <c r="J24" s="578"/>
      <c r="K24" s="578"/>
      <c r="L24" s="578"/>
      <c r="N24" s="579"/>
      <c r="O24" s="580"/>
      <c r="P24" s="580"/>
      <c r="Q24" s="580"/>
      <c r="R24" s="580"/>
      <c r="S24" s="580"/>
      <c r="T24" s="580"/>
      <c r="U24" s="580"/>
      <c r="V24" s="580"/>
      <c r="W24" s="581"/>
      <c r="X24" s="561"/>
      <c r="Y24" s="562"/>
      <c r="Z24" s="562"/>
      <c r="AA24" s="562"/>
      <c r="AB24" s="562"/>
      <c r="AC24" s="562"/>
      <c r="AD24" s="562"/>
      <c r="AE24" s="563"/>
      <c r="AF24" s="564"/>
      <c r="AG24" s="488"/>
      <c r="AH24" s="488"/>
      <c r="AI24" s="488"/>
      <c r="AJ24" s="489"/>
      <c r="AK24" s="561"/>
      <c r="AL24" s="562"/>
      <c r="AM24" s="562"/>
      <c r="AN24" s="562"/>
      <c r="AO24" s="562"/>
      <c r="AP24" s="562"/>
      <c r="AQ24" s="562"/>
      <c r="AR24" s="563"/>
    </row>
    <row r="25" spans="2:49" x14ac:dyDescent="0.2">
      <c r="B25" s="264"/>
      <c r="C25" s="265"/>
      <c r="D25" s="266"/>
      <c r="E25" s="575" t="s">
        <v>112</v>
      </c>
      <c r="F25" s="576"/>
      <c r="G25" s="577"/>
      <c r="H25" s="578"/>
      <c r="I25" s="578"/>
      <c r="J25" s="578"/>
      <c r="K25" s="578"/>
      <c r="L25" s="578"/>
      <c r="N25" s="579" t="s">
        <v>23</v>
      </c>
      <c r="O25" s="580"/>
      <c r="P25" s="580"/>
      <c r="Q25" s="580"/>
      <c r="R25" s="580"/>
      <c r="S25" s="580"/>
      <c r="T25" s="580"/>
      <c r="U25" s="580"/>
      <c r="V25" s="580"/>
      <c r="W25" s="581"/>
      <c r="X25" s="561">
        <f>X18</f>
        <v>2486.5700000000002</v>
      </c>
      <c r="Y25" s="562"/>
      <c r="Z25" s="562"/>
      <c r="AA25" s="562"/>
      <c r="AB25" s="562"/>
      <c r="AC25" s="562"/>
      <c r="AD25" s="562"/>
      <c r="AE25" s="563"/>
      <c r="AF25" s="564">
        <v>34.5</v>
      </c>
      <c r="AG25" s="488"/>
      <c r="AH25" s="488"/>
      <c r="AI25" s="488"/>
      <c r="AJ25" s="489"/>
      <c r="AK25" s="582">
        <f>SUM(AK18:AK24)</f>
        <v>857.8599999999999</v>
      </c>
      <c r="AL25" s="583"/>
      <c r="AM25" s="583"/>
      <c r="AN25" s="583"/>
      <c r="AO25" s="583"/>
      <c r="AP25" s="583"/>
      <c r="AQ25" s="583"/>
      <c r="AR25" s="584"/>
    </row>
    <row r="26" spans="2:49" x14ac:dyDescent="0.2">
      <c r="B26" s="487" t="s">
        <v>113</v>
      </c>
      <c r="C26" s="532"/>
      <c r="D26" s="532"/>
      <c r="E26" s="532"/>
      <c r="F26" s="532"/>
      <c r="G26" s="532"/>
      <c r="H26" s="532"/>
      <c r="I26" s="532"/>
      <c r="J26" s="532"/>
      <c r="K26" s="532"/>
      <c r="L26" s="532"/>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row>
    <row r="27" spans="2:49" ht="12.75" customHeight="1" x14ac:dyDescent="0.2">
      <c r="B27" s="517" t="s">
        <v>17</v>
      </c>
      <c r="C27" s="508" t="s">
        <v>114</v>
      </c>
      <c r="D27" s="510"/>
      <c r="E27" s="511" t="s">
        <v>115</v>
      </c>
      <c r="F27" s="512"/>
      <c r="G27" s="512"/>
      <c r="H27" s="513"/>
      <c r="I27" s="511" t="s">
        <v>116</v>
      </c>
      <c r="J27" s="512"/>
      <c r="K27" s="512"/>
      <c r="L27" s="513"/>
      <c r="M27" s="512" t="s">
        <v>30</v>
      </c>
      <c r="N27" s="512"/>
      <c r="O27" s="512"/>
      <c r="P27" s="513"/>
      <c r="Q27" s="511" t="s">
        <v>31</v>
      </c>
      <c r="R27" s="512"/>
      <c r="S27" s="512"/>
      <c r="T27" s="513"/>
      <c r="U27" s="511" t="s">
        <v>117</v>
      </c>
      <c r="V27" s="512"/>
      <c r="W27" s="512"/>
      <c r="X27" s="513"/>
      <c r="Y27" s="517" t="s">
        <v>110</v>
      </c>
      <c r="Z27" s="519"/>
      <c r="AA27" s="511" t="s">
        <v>118</v>
      </c>
      <c r="AB27" s="512"/>
      <c r="AC27" s="512"/>
      <c r="AD27" s="513"/>
      <c r="AE27" s="574" t="s">
        <v>119</v>
      </c>
      <c r="AF27" s="574"/>
      <c r="AG27" s="574"/>
      <c r="AH27" s="574"/>
      <c r="AI27" s="565" t="s">
        <v>105</v>
      </c>
      <c r="AJ27" s="565"/>
      <c r="AK27" s="565"/>
      <c r="AL27" s="565"/>
      <c r="AM27" s="565"/>
      <c r="AN27" s="565"/>
      <c r="AO27" s="517" t="s">
        <v>120</v>
      </c>
      <c r="AP27" s="519"/>
      <c r="AQ27" s="517" t="s">
        <v>121</v>
      </c>
      <c r="AR27" s="519"/>
      <c r="AU27" s="73" t="s">
        <v>211</v>
      </c>
    </row>
    <row r="28" spans="2:49" ht="16.5" customHeight="1" x14ac:dyDescent="0.2">
      <c r="B28" s="501"/>
      <c r="C28" s="507"/>
      <c r="D28" s="506"/>
      <c r="E28" s="514"/>
      <c r="F28" s="515"/>
      <c r="G28" s="515"/>
      <c r="H28" s="516"/>
      <c r="I28" s="514"/>
      <c r="J28" s="515"/>
      <c r="K28" s="515"/>
      <c r="L28" s="516"/>
      <c r="M28" s="515"/>
      <c r="N28" s="515"/>
      <c r="O28" s="515"/>
      <c r="P28" s="516"/>
      <c r="Q28" s="514"/>
      <c r="R28" s="515"/>
      <c r="S28" s="515"/>
      <c r="T28" s="516"/>
      <c r="U28" s="514"/>
      <c r="V28" s="515"/>
      <c r="W28" s="515"/>
      <c r="X28" s="516"/>
      <c r="Y28" s="501"/>
      <c r="Z28" s="503"/>
      <c r="AA28" s="514"/>
      <c r="AB28" s="515"/>
      <c r="AC28" s="515"/>
      <c r="AD28" s="516"/>
      <c r="AE28" s="92" t="s">
        <v>122</v>
      </c>
      <c r="AF28" s="565" t="s">
        <v>112</v>
      </c>
      <c r="AG28" s="565"/>
      <c r="AH28" s="565"/>
      <c r="AI28" s="570" t="s">
        <v>123</v>
      </c>
      <c r="AJ28" s="570"/>
      <c r="AK28" s="570"/>
      <c r="AL28" s="571" t="s">
        <v>124</v>
      </c>
      <c r="AM28" s="572"/>
      <c r="AN28" s="573"/>
      <c r="AO28" s="501"/>
      <c r="AP28" s="503"/>
      <c r="AQ28" s="501"/>
      <c r="AR28" s="503"/>
    </row>
    <row r="29" spans="2:49" x14ac:dyDescent="0.2">
      <c r="B29" s="95"/>
      <c r="C29" s="490"/>
      <c r="D29" s="492"/>
      <c r="E29" s="535"/>
      <c r="F29" s="536"/>
      <c r="G29" s="536"/>
      <c r="H29" s="537"/>
      <c r="I29" s="535"/>
      <c r="J29" s="536"/>
      <c r="K29" s="536"/>
      <c r="L29" s="537"/>
      <c r="M29" s="538"/>
      <c r="N29" s="539"/>
      <c r="O29" s="539"/>
      <c r="P29" s="540"/>
      <c r="Q29" s="538"/>
      <c r="R29" s="539"/>
      <c r="S29" s="539"/>
      <c r="T29" s="540"/>
      <c r="U29" s="538"/>
      <c r="V29" s="539"/>
      <c r="W29" s="539"/>
      <c r="X29" s="540"/>
      <c r="Y29" s="493"/>
      <c r="Z29" s="494"/>
      <c r="AA29" s="495"/>
      <c r="AB29" s="496"/>
      <c r="AC29" s="496"/>
      <c r="AD29" s="497"/>
      <c r="AE29" s="105"/>
      <c r="AF29" s="490"/>
      <c r="AG29" s="491"/>
      <c r="AH29" s="492"/>
      <c r="AI29" s="541"/>
      <c r="AJ29" s="542"/>
      <c r="AK29" s="543"/>
      <c r="AL29" s="544"/>
      <c r="AM29" s="545"/>
      <c r="AN29" s="546"/>
      <c r="AO29" s="490"/>
      <c r="AP29" s="492"/>
      <c r="AQ29" s="490"/>
      <c r="AR29" s="492"/>
    </row>
    <row r="30" spans="2:49" x14ac:dyDescent="0.2">
      <c r="B30" s="103"/>
      <c r="C30" s="490"/>
      <c r="D30" s="492"/>
      <c r="E30" s="535"/>
      <c r="F30" s="536"/>
      <c r="G30" s="536"/>
      <c r="H30" s="537"/>
      <c r="I30" s="535"/>
      <c r="J30" s="536"/>
      <c r="K30" s="536"/>
      <c r="L30" s="537"/>
      <c r="M30" s="538"/>
      <c r="N30" s="539"/>
      <c r="O30" s="539"/>
      <c r="P30" s="540"/>
      <c r="Q30" s="538"/>
      <c r="R30" s="539"/>
      <c r="S30" s="539"/>
      <c r="T30" s="540"/>
      <c r="U30" s="538"/>
      <c r="V30" s="539"/>
      <c r="W30" s="539"/>
      <c r="X30" s="540"/>
      <c r="Y30" s="493"/>
      <c r="Z30" s="494"/>
      <c r="AA30" s="495"/>
      <c r="AB30" s="496"/>
      <c r="AC30" s="496"/>
      <c r="AD30" s="497"/>
      <c r="AE30" s="83"/>
      <c r="AF30" s="548"/>
      <c r="AG30" s="542"/>
      <c r="AH30" s="543"/>
      <c r="AI30" s="541"/>
      <c r="AJ30" s="542"/>
      <c r="AK30" s="543"/>
      <c r="AL30" s="544"/>
      <c r="AM30" s="545"/>
      <c r="AN30" s="546"/>
      <c r="AO30" s="490"/>
      <c r="AP30" s="492"/>
      <c r="AQ30" s="490"/>
      <c r="AR30" s="492"/>
    </row>
    <row r="31" spans="2:49" x14ac:dyDescent="0.2">
      <c r="B31" s="95"/>
      <c r="C31" s="490"/>
      <c r="D31" s="492"/>
      <c r="E31" s="535"/>
      <c r="F31" s="536"/>
      <c r="G31" s="536"/>
      <c r="H31" s="537"/>
      <c r="I31" s="535"/>
      <c r="J31" s="536"/>
      <c r="K31" s="536"/>
      <c r="L31" s="537"/>
      <c r="M31" s="538"/>
      <c r="N31" s="539"/>
      <c r="O31" s="539"/>
      <c r="P31" s="540"/>
      <c r="Q31" s="538"/>
      <c r="R31" s="539"/>
      <c r="S31" s="539"/>
      <c r="T31" s="540"/>
      <c r="U31" s="538"/>
      <c r="V31" s="539"/>
      <c r="W31" s="539"/>
      <c r="X31" s="540"/>
      <c r="Y31" s="493"/>
      <c r="Z31" s="494"/>
      <c r="AA31" s="558"/>
      <c r="AB31" s="559"/>
      <c r="AC31" s="559"/>
      <c r="AD31" s="560"/>
      <c r="AE31" s="104"/>
      <c r="AF31" s="549"/>
      <c r="AG31" s="550"/>
      <c r="AH31" s="551"/>
      <c r="AI31" s="552"/>
      <c r="AJ31" s="553"/>
      <c r="AK31" s="554"/>
      <c r="AL31" s="555"/>
      <c r="AM31" s="556"/>
      <c r="AN31" s="557"/>
      <c r="AO31" s="490"/>
      <c r="AP31" s="492"/>
      <c r="AQ31" s="490"/>
      <c r="AR31" s="492"/>
    </row>
    <row r="32" spans="2:49" x14ac:dyDescent="0.2">
      <c r="B32" s="95"/>
      <c r="C32" s="548"/>
      <c r="D32" s="543"/>
      <c r="E32" s="535"/>
      <c r="F32" s="536"/>
      <c r="G32" s="536"/>
      <c r="H32" s="537"/>
      <c r="I32" s="535"/>
      <c r="J32" s="536"/>
      <c r="K32" s="536"/>
      <c r="L32" s="537"/>
      <c r="M32" s="538"/>
      <c r="N32" s="539"/>
      <c r="O32" s="539"/>
      <c r="P32" s="540"/>
      <c r="Q32" s="538"/>
      <c r="R32" s="539"/>
      <c r="S32" s="539"/>
      <c r="T32" s="540"/>
      <c r="U32" s="538"/>
      <c r="V32" s="539"/>
      <c r="W32" s="539"/>
      <c r="X32" s="540"/>
      <c r="Y32" s="493"/>
      <c r="Z32" s="494"/>
      <c r="AA32" s="495"/>
      <c r="AB32" s="496"/>
      <c r="AC32" s="496"/>
      <c r="AD32" s="497"/>
      <c r="AE32" s="83"/>
      <c r="AF32" s="548"/>
      <c r="AG32" s="542"/>
      <c r="AH32" s="543"/>
      <c r="AI32" s="541"/>
      <c r="AJ32" s="542"/>
      <c r="AK32" s="543"/>
      <c r="AL32" s="544"/>
      <c r="AM32" s="545"/>
      <c r="AN32" s="546"/>
      <c r="AO32" s="490"/>
      <c r="AP32" s="492"/>
      <c r="AQ32" s="490"/>
      <c r="AR32" s="492"/>
    </row>
    <row r="33" spans="2:44" x14ac:dyDescent="0.2">
      <c r="B33" s="95"/>
      <c r="C33" s="490"/>
      <c r="D33" s="492"/>
      <c r="E33" s="535"/>
      <c r="F33" s="536"/>
      <c r="G33" s="536"/>
      <c r="H33" s="537"/>
      <c r="I33" s="535"/>
      <c r="J33" s="536"/>
      <c r="K33" s="536"/>
      <c r="L33" s="537"/>
      <c r="M33" s="538"/>
      <c r="N33" s="539"/>
      <c r="O33" s="539"/>
      <c r="P33" s="540"/>
      <c r="Q33" s="538"/>
      <c r="R33" s="539"/>
      <c r="S33" s="539"/>
      <c r="T33" s="540"/>
      <c r="U33" s="538"/>
      <c r="V33" s="539"/>
      <c r="W33" s="539"/>
      <c r="X33" s="540"/>
      <c r="Y33" s="493"/>
      <c r="Z33" s="494"/>
      <c r="AA33" s="495"/>
      <c r="AB33" s="496"/>
      <c r="AC33" s="496"/>
      <c r="AD33" s="497"/>
      <c r="AE33" s="105"/>
      <c r="AF33" s="490"/>
      <c r="AG33" s="491"/>
      <c r="AH33" s="492"/>
      <c r="AI33" s="541"/>
      <c r="AJ33" s="542"/>
      <c r="AK33" s="543"/>
      <c r="AL33" s="544"/>
      <c r="AM33" s="545"/>
      <c r="AN33" s="546"/>
      <c r="AO33" s="490"/>
      <c r="AP33" s="492"/>
      <c r="AQ33" s="490"/>
      <c r="AR33" s="492"/>
    </row>
    <row r="34" spans="2:44" x14ac:dyDescent="0.2">
      <c r="B34" s="95"/>
      <c r="C34" s="490"/>
      <c r="D34" s="492"/>
      <c r="E34" s="535"/>
      <c r="F34" s="536"/>
      <c r="G34" s="536"/>
      <c r="H34" s="537"/>
      <c r="I34" s="535"/>
      <c r="J34" s="536"/>
      <c r="K34" s="536"/>
      <c r="L34" s="537"/>
      <c r="M34" s="538"/>
      <c r="N34" s="539"/>
      <c r="O34" s="539"/>
      <c r="P34" s="540"/>
      <c r="Q34" s="538"/>
      <c r="R34" s="539"/>
      <c r="S34" s="539"/>
      <c r="T34" s="540"/>
      <c r="U34" s="538"/>
      <c r="V34" s="539"/>
      <c r="W34" s="539"/>
      <c r="X34" s="540"/>
      <c r="Y34" s="493"/>
      <c r="Z34" s="494"/>
      <c r="AA34" s="495"/>
      <c r="AB34" s="496"/>
      <c r="AC34" s="496"/>
      <c r="AD34" s="497"/>
      <c r="AE34" s="100"/>
      <c r="AF34" s="490"/>
      <c r="AG34" s="491"/>
      <c r="AH34" s="492"/>
      <c r="AI34" s="541"/>
      <c r="AJ34" s="542"/>
      <c r="AK34" s="543"/>
      <c r="AL34" s="544"/>
      <c r="AM34" s="545"/>
      <c r="AN34" s="546"/>
      <c r="AO34" s="490"/>
      <c r="AP34" s="492"/>
      <c r="AQ34" s="490"/>
      <c r="AR34" s="492"/>
    </row>
    <row r="35" spans="2:44" x14ac:dyDescent="0.2">
      <c r="B35" s="106"/>
      <c r="C35" s="490"/>
      <c r="D35" s="492"/>
      <c r="E35" s="535"/>
      <c r="F35" s="536"/>
      <c r="G35" s="536"/>
      <c r="H35" s="537"/>
      <c r="I35" s="535"/>
      <c r="J35" s="536"/>
      <c r="K35" s="536"/>
      <c r="L35" s="537"/>
      <c r="M35" s="538"/>
      <c r="N35" s="539"/>
      <c r="O35" s="539"/>
      <c r="P35" s="540"/>
      <c r="Q35" s="538"/>
      <c r="R35" s="539"/>
      <c r="S35" s="539"/>
      <c r="T35" s="540"/>
      <c r="U35" s="538"/>
      <c r="V35" s="539"/>
      <c r="W35" s="539"/>
      <c r="X35" s="540"/>
      <c r="Y35" s="493"/>
      <c r="Z35" s="494"/>
      <c r="AA35" s="495"/>
      <c r="AB35" s="496"/>
      <c r="AC35" s="496"/>
      <c r="AD35" s="497"/>
      <c r="AE35" s="107"/>
      <c r="AF35" s="547"/>
      <c r="AG35" s="491"/>
      <c r="AH35" s="492"/>
      <c r="AI35" s="541"/>
      <c r="AJ35" s="542"/>
      <c r="AK35" s="543"/>
      <c r="AL35" s="544"/>
      <c r="AM35" s="545"/>
      <c r="AN35" s="546"/>
      <c r="AO35" s="490"/>
      <c r="AP35" s="492"/>
      <c r="AQ35" s="490"/>
      <c r="AR35" s="492"/>
    </row>
    <row r="36" spans="2:44" x14ac:dyDescent="0.2">
      <c r="H36" s="486" t="s">
        <v>125</v>
      </c>
      <c r="I36" s="487"/>
      <c r="J36" s="487"/>
      <c r="K36" s="487"/>
      <c r="L36" s="487"/>
      <c r="M36" s="488"/>
      <c r="N36" s="488"/>
      <c r="O36" s="488"/>
      <c r="P36" s="489"/>
      <c r="Q36" s="490" t="s">
        <v>100</v>
      </c>
      <c r="R36" s="491"/>
      <c r="S36" s="491"/>
      <c r="T36" s="492"/>
      <c r="U36" s="490"/>
      <c r="V36" s="491"/>
      <c r="W36" s="491"/>
      <c r="X36" s="492"/>
      <c r="Y36" s="493"/>
      <c r="Z36" s="494"/>
      <c r="AA36" s="495"/>
      <c r="AB36" s="496"/>
      <c r="AC36" s="496"/>
      <c r="AD36" s="497"/>
      <c r="AE36" s="100"/>
      <c r="AF36" s="490"/>
      <c r="AG36" s="491"/>
      <c r="AH36" s="492"/>
    </row>
    <row r="37" spans="2:44" ht="7.5" customHeight="1" x14ac:dyDescent="0.2"/>
    <row r="38" spans="2:44" ht="10.5" customHeight="1" x14ac:dyDescent="0.2">
      <c r="B38" s="508" t="s">
        <v>227</v>
      </c>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10"/>
      <c r="AF38" s="511" t="s">
        <v>126</v>
      </c>
      <c r="AG38" s="512"/>
      <c r="AH38" s="512"/>
      <c r="AI38" s="512"/>
      <c r="AJ38" s="512"/>
      <c r="AK38" s="512"/>
      <c r="AL38" s="512"/>
      <c r="AM38" s="512"/>
      <c r="AN38" s="513"/>
      <c r="AO38" s="517" t="s">
        <v>127</v>
      </c>
      <c r="AP38" s="518"/>
      <c r="AQ38" s="518"/>
      <c r="AR38" s="519"/>
    </row>
    <row r="39" spans="2:44" ht="10.5" customHeight="1" x14ac:dyDescent="0.2">
      <c r="B39" s="507"/>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6"/>
      <c r="AF39" s="514"/>
      <c r="AG39" s="515"/>
      <c r="AH39" s="515"/>
      <c r="AI39" s="515"/>
      <c r="AJ39" s="515"/>
      <c r="AK39" s="515"/>
      <c r="AL39" s="515"/>
      <c r="AM39" s="515"/>
      <c r="AN39" s="516"/>
      <c r="AO39" s="501"/>
      <c r="AP39" s="502"/>
      <c r="AQ39" s="502"/>
      <c r="AR39" s="503"/>
    </row>
    <row r="40" spans="2:44" ht="12.75" customHeight="1" x14ac:dyDescent="0.2">
      <c r="B40" s="517" t="s">
        <v>128</v>
      </c>
      <c r="C40" s="518"/>
      <c r="D40" s="518"/>
      <c r="E40" s="518"/>
      <c r="F40" s="518"/>
      <c r="G40" s="519"/>
      <c r="H40" s="520" t="s">
        <v>254</v>
      </c>
      <c r="I40" s="509"/>
      <c r="J40" s="509"/>
      <c r="K40" s="509"/>
      <c r="L40" s="509"/>
      <c r="M40" s="509"/>
      <c r="N40" s="509"/>
      <c r="O40" s="509"/>
      <c r="P40" s="510"/>
      <c r="Q40" s="511" t="s">
        <v>129</v>
      </c>
      <c r="R40" s="512"/>
      <c r="S40" s="512"/>
      <c r="T40" s="512"/>
      <c r="U40" s="512"/>
      <c r="V40" s="513"/>
      <c r="W40" s="508"/>
      <c r="X40" s="509"/>
      <c r="Y40" s="509"/>
      <c r="Z40" s="509"/>
      <c r="AA40" s="509"/>
      <c r="AB40" s="509"/>
      <c r="AC40" s="509"/>
      <c r="AD40" s="510"/>
      <c r="AE40" s="98"/>
      <c r="AF40" s="528"/>
      <c r="AG40" s="529"/>
      <c r="AH40" s="529"/>
      <c r="AI40" s="529"/>
      <c r="AJ40" s="529"/>
      <c r="AK40" s="529"/>
      <c r="AL40" s="529"/>
      <c r="AM40" s="529"/>
      <c r="AN40" s="530"/>
      <c r="AO40" s="76"/>
      <c r="AP40" s="77"/>
      <c r="AQ40" s="77"/>
      <c r="AR40" s="78"/>
    </row>
    <row r="41" spans="2:44" ht="12" customHeight="1" x14ac:dyDescent="0.2">
      <c r="B41" s="498"/>
      <c r="C41" s="499"/>
      <c r="D41" s="499"/>
      <c r="E41" s="499"/>
      <c r="F41" s="499"/>
      <c r="G41" s="500"/>
      <c r="H41" s="527"/>
      <c r="I41" s="525"/>
      <c r="J41" s="525"/>
      <c r="K41" s="525"/>
      <c r="L41" s="525"/>
      <c r="M41" s="525"/>
      <c r="N41" s="525"/>
      <c r="O41" s="525"/>
      <c r="P41" s="526"/>
      <c r="Q41" s="521"/>
      <c r="R41" s="522"/>
      <c r="S41" s="522"/>
      <c r="T41" s="522"/>
      <c r="U41" s="522"/>
      <c r="V41" s="523"/>
      <c r="W41" s="527"/>
      <c r="X41" s="525"/>
      <c r="Y41" s="525"/>
      <c r="Z41" s="525"/>
      <c r="AA41" s="525"/>
      <c r="AB41" s="525"/>
      <c r="AC41" s="525"/>
      <c r="AD41" s="526"/>
      <c r="AE41" s="98"/>
      <c r="AF41" s="531"/>
      <c r="AG41" s="532"/>
      <c r="AH41" s="532"/>
      <c r="AI41" s="532"/>
      <c r="AJ41" s="532"/>
      <c r="AK41" s="532"/>
      <c r="AL41" s="532"/>
      <c r="AM41" s="532"/>
      <c r="AN41" s="533"/>
      <c r="AO41" s="79"/>
      <c r="AP41" s="80"/>
      <c r="AQ41" s="81"/>
      <c r="AR41" s="82"/>
    </row>
    <row r="42" spans="2:44" x14ac:dyDescent="0.2">
      <c r="B42" s="498"/>
      <c r="C42" s="499"/>
      <c r="D42" s="499"/>
      <c r="E42" s="499"/>
      <c r="F42" s="499"/>
      <c r="G42" s="500"/>
      <c r="H42" s="524" t="s">
        <v>250</v>
      </c>
      <c r="I42" s="525"/>
      <c r="J42" s="525"/>
      <c r="K42" s="525"/>
      <c r="L42" s="525"/>
      <c r="M42" s="525"/>
      <c r="N42" s="525"/>
      <c r="O42" s="525"/>
      <c r="P42" s="526"/>
      <c r="Q42" s="521"/>
      <c r="R42" s="522"/>
      <c r="S42" s="522"/>
      <c r="T42" s="522"/>
      <c r="U42" s="522"/>
      <c r="V42" s="523"/>
      <c r="W42" s="527"/>
      <c r="X42" s="525"/>
      <c r="Y42" s="525"/>
      <c r="Z42" s="525"/>
      <c r="AA42" s="525"/>
      <c r="AB42" s="525"/>
      <c r="AC42" s="525"/>
      <c r="AD42" s="526"/>
      <c r="AE42" s="98"/>
      <c r="AF42" s="531"/>
      <c r="AG42" s="532"/>
      <c r="AH42" s="532"/>
      <c r="AI42" s="532"/>
      <c r="AJ42" s="532"/>
      <c r="AK42" s="532"/>
      <c r="AL42" s="532"/>
      <c r="AM42" s="532"/>
      <c r="AN42" s="533"/>
      <c r="AO42" s="498" t="s">
        <v>130</v>
      </c>
      <c r="AP42" s="499"/>
      <c r="AQ42" s="499"/>
      <c r="AR42" s="500"/>
    </row>
    <row r="43" spans="2:44" x14ac:dyDescent="0.2">
      <c r="B43" s="501"/>
      <c r="C43" s="502"/>
      <c r="D43" s="502"/>
      <c r="E43" s="502"/>
      <c r="F43" s="502"/>
      <c r="G43" s="503"/>
      <c r="H43" s="504">
        <f>'ÖDEME EMRİ'!N57</f>
        <v>0</v>
      </c>
      <c r="I43" s="505"/>
      <c r="J43" s="505"/>
      <c r="K43" s="505"/>
      <c r="L43" s="505"/>
      <c r="M43" s="505"/>
      <c r="N43" s="505"/>
      <c r="O43" s="505"/>
      <c r="P43" s="506"/>
      <c r="Q43" s="514"/>
      <c r="R43" s="515"/>
      <c r="S43" s="515"/>
      <c r="T43" s="515"/>
      <c r="U43" s="515"/>
      <c r="V43" s="516"/>
      <c r="W43" s="507"/>
      <c r="X43" s="505"/>
      <c r="Y43" s="505"/>
      <c r="Z43" s="505"/>
      <c r="AA43" s="505"/>
      <c r="AB43" s="505"/>
      <c r="AC43" s="505"/>
      <c r="AD43" s="506"/>
      <c r="AE43" s="98"/>
      <c r="AF43" s="486"/>
      <c r="AG43" s="487"/>
      <c r="AH43" s="487"/>
      <c r="AI43" s="487"/>
      <c r="AJ43" s="487"/>
      <c r="AK43" s="487"/>
      <c r="AL43" s="487"/>
      <c r="AM43" s="487"/>
      <c r="AN43" s="534"/>
      <c r="AO43" s="501"/>
      <c r="AP43" s="502"/>
      <c r="AQ43" s="502"/>
      <c r="AR43" s="503"/>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24"/>
  <sheetViews>
    <sheetView workbookViewId="0">
      <selection activeCell="P29" sqref="P29"/>
    </sheetView>
  </sheetViews>
  <sheetFormatPr defaultRowHeight="12.75" x14ac:dyDescent="0.2"/>
  <cols>
    <col min="1" max="1" width="5.42578125" style="222" customWidth="1"/>
    <col min="2" max="2" width="21.140625" style="222" customWidth="1"/>
    <col min="3" max="3" width="15.7109375" style="222" customWidth="1"/>
    <col min="4" max="4" width="7.140625" style="222" customWidth="1"/>
    <col min="5" max="35" width="2.7109375" style="222" customWidth="1"/>
    <col min="36" max="16384" width="9.140625" style="222"/>
  </cols>
  <sheetData>
    <row r="1" spans="1:144" x14ac:dyDescent="0.2">
      <c r="A1" s="625" t="s">
        <v>269</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row>
    <row r="2" spans="1:144" x14ac:dyDescent="0.2">
      <c r="U2" s="223" t="s">
        <v>231</v>
      </c>
      <c r="AA2" s="222" t="str">
        <f>KONTROL!C1</f>
        <v>HAZİRAN</v>
      </c>
      <c r="AD2" s="223" t="s">
        <v>272</v>
      </c>
      <c r="AF2" s="624">
        <f>KONTROL!C2</f>
        <v>2019</v>
      </c>
      <c r="AG2" s="624"/>
      <c r="AH2" s="624"/>
    </row>
    <row r="3" spans="1:144" x14ac:dyDescent="0.2">
      <c r="A3" s="220" t="s">
        <v>270</v>
      </c>
      <c r="B3" s="220" t="s">
        <v>193</v>
      </c>
      <c r="C3" s="220" t="s">
        <v>194</v>
      </c>
      <c r="D3" s="224" t="s">
        <v>271</v>
      </c>
      <c r="E3" s="235">
        <v>1</v>
      </c>
      <c r="F3" s="235">
        <v>2</v>
      </c>
      <c r="G3" s="220">
        <v>3</v>
      </c>
      <c r="H3" s="220">
        <v>4</v>
      </c>
      <c r="I3" s="220">
        <v>5</v>
      </c>
      <c r="J3" s="220">
        <v>6</v>
      </c>
      <c r="K3" s="220">
        <v>7</v>
      </c>
      <c r="L3" s="235">
        <v>8</v>
      </c>
      <c r="M3" s="235">
        <v>9</v>
      </c>
      <c r="N3" s="220">
        <v>10</v>
      </c>
      <c r="O3" s="220">
        <v>11</v>
      </c>
      <c r="P3" s="220">
        <v>12</v>
      </c>
      <c r="Q3" s="220">
        <v>13</v>
      </c>
      <c r="R3" s="220">
        <v>14</v>
      </c>
      <c r="S3" s="235">
        <v>15</v>
      </c>
      <c r="T3" s="235">
        <v>16</v>
      </c>
      <c r="U3" s="220">
        <v>17</v>
      </c>
      <c r="V3" s="220">
        <v>18</v>
      </c>
      <c r="W3" s="220">
        <v>19</v>
      </c>
      <c r="X3" s="220">
        <v>20</v>
      </c>
      <c r="Y3" s="220">
        <v>21</v>
      </c>
      <c r="Z3" s="220">
        <v>22</v>
      </c>
      <c r="AA3" s="220">
        <v>23</v>
      </c>
      <c r="AB3" s="220">
        <v>24</v>
      </c>
      <c r="AC3" s="220">
        <v>25</v>
      </c>
      <c r="AD3" s="220">
        <v>26</v>
      </c>
      <c r="AE3" s="220">
        <v>27</v>
      </c>
      <c r="AF3" s="220">
        <v>28</v>
      </c>
      <c r="AG3" s="220">
        <v>29</v>
      </c>
      <c r="AH3" s="220">
        <v>30</v>
      </c>
      <c r="AI3" s="220"/>
    </row>
    <row r="4" spans="1:144" s="232" customFormat="1" x14ac:dyDescent="0.2">
      <c r="A4" s="231">
        <v>1</v>
      </c>
      <c r="B4" s="231" t="str">
        <f>'BİLGİ GİRİŞİ'!B3</f>
        <v>AHMET TOLGA</v>
      </c>
      <c r="C4" s="231" t="str">
        <f>'BİLGİ GİRİŞİ'!C3</f>
        <v>ÇOBAN</v>
      </c>
      <c r="D4" s="231">
        <f>SUM(E4:AI4)</f>
        <v>6</v>
      </c>
      <c r="E4" s="235"/>
      <c r="F4" s="235"/>
      <c r="G4" s="231"/>
      <c r="H4" s="231"/>
      <c r="I4" s="231"/>
      <c r="J4" s="231"/>
      <c r="K4" s="231"/>
      <c r="L4" s="236"/>
      <c r="M4" s="235"/>
      <c r="N4" s="231">
        <v>6</v>
      </c>
      <c r="O4" s="231"/>
      <c r="P4" s="231"/>
      <c r="Q4" s="231"/>
      <c r="R4" s="231"/>
      <c r="S4" s="235"/>
      <c r="T4" s="235"/>
      <c r="U4" s="231"/>
      <c r="V4" s="231"/>
      <c r="W4" s="231"/>
      <c r="X4" s="231"/>
      <c r="Y4" s="231"/>
      <c r="Z4" s="231"/>
      <c r="AA4" s="231"/>
      <c r="AB4" s="231"/>
      <c r="AC4" s="231"/>
      <c r="AD4" s="231"/>
      <c r="AE4" s="231"/>
      <c r="AF4" s="231"/>
      <c r="AG4" s="231"/>
      <c r="AH4" s="231"/>
      <c r="AI4" s="231"/>
    </row>
    <row r="5" spans="1:144" s="232" customFormat="1" x14ac:dyDescent="0.2">
      <c r="A5" s="231">
        <v>2</v>
      </c>
      <c r="B5" s="231" t="str">
        <f>'BİLGİ GİRİŞİ'!B4</f>
        <v>ZELİHA</v>
      </c>
      <c r="C5" s="231" t="str">
        <f>'BİLGİ GİRİŞİ'!C4</f>
        <v>OKUMUŞ</v>
      </c>
      <c r="D5" s="231">
        <f t="shared" ref="D5:D10" si="0">SUM(E5:AI5)</f>
        <v>30</v>
      </c>
      <c r="E5" s="235"/>
      <c r="F5" s="235"/>
      <c r="G5" s="231"/>
      <c r="H5" s="231"/>
      <c r="I5" s="231"/>
      <c r="J5" s="231"/>
      <c r="K5" s="231"/>
      <c r="L5" s="235"/>
      <c r="M5" s="235"/>
      <c r="N5" s="231">
        <v>6</v>
      </c>
      <c r="O5" s="231">
        <v>6</v>
      </c>
      <c r="P5" s="231">
        <v>6</v>
      </c>
      <c r="Q5" s="231">
        <v>6</v>
      </c>
      <c r="R5" s="231">
        <v>6</v>
      </c>
      <c r="S5" s="235"/>
      <c r="T5" s="235"/>
      <c r="U5" s="231"/>
      <c r="V5" s="231"/>
      <c r="W5" s="231"/>
      <c r="X5" s="231"/>
      <c r="Y5" s="231"/>
      <c r="Z5" s="231"/>
      <c r="AA5" s="231"/>
      <c r="AB5" s="231"/>
      <c r="AC5" s="231"/>
      <c r="AD5" s="231"/>
      <c r="AE5" s="231"/>
      <c r="AF5" s="231"/>
      <c r="AG5" s="231"/>
      <c r="AH5" s="231"/>
      <c r="AI5" s="231"/>
    </row>
    <row r="6" spans="1:144" s="232" customFormat="1" x14ac:dyDescent="0.2">
      <c r="A6" s="231">
        <v>3</v>
      </c>
      <c r="B6" s="231" t="s">
        <v>293</v>
      </c>
      <c r="C6" s="231" t="s">
        <v>288</v>
      </c>
      <c r="D6" s="231">
        <f t="shared" si="0"/>
        <v>6</v>
      </c>
      <c r="E6" s="235"/>
      <c r="F6" s="235"/>
      <c r="G6" s="233"/>
      <c r="I6" s="231"/>
      <c r="J6" s="231"/>
      <c r="K6" s="231"/>
      <c r="L6" s="235"/>
      <c r="M6" s="235"/>
      <c r="N6" s="231"/>
      <c r="O6" s="231"/>
      <c r="P6" s="231">
        <v>6</v>
      </c>
      <c r="Q6" s="231"/>
      <c r="R6" s="231"/>
      <c r="S6" s="235"/>
      <c r="T6" s="235"/>
      <c r="U6" s="231"/>
      <c r="V6" s="231"/>
      <c r="W6" s="231"/>
      <c r="X6" s="231"/>
      <c r="Y6" s="231"/>
      <c r="Z6" s="231"/>
      <c r="AA6" s="231"/>
      <c r="AB6" s="231"/>
      <c r="AC6" s="231"/>
      <c r="AD6" s="231"/>
      <c r="AE6" s="231"/>
      <c r="AF6" s="231"/>
      <c r="AG6" s="231"/>
      <c r="AH6" s="231"/>
      <c r="AI6" s="231"/>
    </row>
    <row r="7" spans="1:144" s="232" customFormat="1" x14ac:dyDescent="0.2">
      <c r="A7" s="231">
        <v>4</v>
      </c>
      <c r="B7" s="231" t="str">
        <f>'BİLGİ GİRİŞİ'!B6</f>
        <v>BAHAR</v>
      </c>
      <c r="C7" s="231" t="str">
        <f>'BİLGİ GİRİŞİ'!C6</f>
        <v>NAR</v>
      </c>
      <c r="D7" s="231">
        <f t="shared" si="0"/>
        <v>24</v>
      </c>
      <c r="E7" s="235"/>
      <c r="F7" s="235"/>
      <c r="G7" s="231"/>
      <c r="H7" s="231"/>
      <c r="I7" s="231"/>
      <c r="J7" s="231"/>
      <c r="K7" s="231"/>
      <c r="L7" s="235"/>
      <c r="M7" s="235"/>
      <c r="N7" s="231">
        <v>8</v>
      </c>
      <c r="O7" s="231">
        <v>4</v>
      </c>
      <c r="P7" s="231">
        <v>4</v>
      </c>
      <c r="Q7" s="231">
        <v>8</v>
      </c>
      <c r="R7" s="231"/>
      <c r="S7" s="235"/>
      <c r="T7" s="235"/>
      <c r="U7" s="231"/>
      <c r="V7" s="231"/>
      <c r="W7" s="231"/>
      <c r="X7" s="231"/>
      <c r="Y7" s="231"/>
      <c r="Z7" s="231"/>
      <c r="AA7" s="231"/>
      <c r="AB7" s="231"/>
      <c r="AC7" s="231"/>
      <c r="AD7" s="231"/>
      <c r="AE7" s="231"/>
      <c r="AF7" s="231"/>
      <c r="AG7" s="231"/>
      <c r="AH7" s="231"/>
      <c r="AI7" s="231"/>
    </row>
    <row r="8" spans="1:144" s="232" customFormat="1" x14ac:dyDescent="0.2">
      <c r="A8" s="231">
        <v>5</v>
      </c>
      <c r="B8" s="231" t="str">
        <f>'BİLGİ GİRİŞİ'!B7</f>
        <v>YUSUF KENAN</v>
      </c>
      <c r="C8" s="231" t="str">
        <f>'BİLGİ GİRİŞİ'!C7</f>
        <v>SARIGÜL</v>
      </c>
      <c r="D8" s="231">
        <f t="shared" si="0"/>
        <v>0</v>
      </c>
      <c r="E8" s="235"/>
      <c r="F8" s="235"/>
      <c r="H8" s="233"/>
      <c r="I8" s="231"/>
      <c r="J8" s="231"/>
      <c r="K8" s="231"/>
      <c r="L8" s="235"/>
      <c r="M8" s="235"/>
      <c r="N8" s="231"/>
      <c r="O8" s="231"/>
      <c r="P8" s="231">
        <v>0</v>
      </c>
      <c r="Q8" s="231"/>
      <c r="R8" s="231"/>
      <c r="S8" s="235"/>
      <c r="T8" s="235"/>
      <c r="U8" s="231"/>
      <c r="V8" s="231"/>
      <c r="W8" s="231"/>
      <c r="X8" s="231"/>
      <c r="Y8" s="231"/>
      <c r="Z8" s="231"/>
      <c r="AA8" s="231"/>
      <c r="AB8" s="231"/>
      <c r="AC8" s="231"/>
      <c r="AD8" s="231"/>
      <c r="AE8" s="231"/>
      <c r="AF8" s="231"/>
      <c r="AG8" s="231"/>
      <c r="AH8" s="231"/>
      <c r="AI8" s="231"/>
    </row>
    <row r="9" spans="1:144" s="232" customFormat="1" x14ac:dyDescent="0.2">
      <c r="A9" s="231">
        <v>6</v>
      </c>
      <c r="B9" s="231" t="str">
        <f>'BİLGİ GİRİŞİ'!B8</f>
        <v>ŞEYDA</v>
      </c>
      <c r="C9" s="231" t="str">
        <f>'BİLGİ GİRİŞİ'!C8</f>
        <v>AYDIN</v>
      </c>
      <c r="D9" s="231">
        <f t="shared" si="0"/>
        <v>25</v>
      </c>
      <c r="E9" s="231"/>
      <c r="F9" s="231"/>
      <c r="G9" s="231"/>
      <c r="H9" s="231"/>
      <c r="I9" s="231"/>
      <c r="J9" s="231"/>
      <c r="K9" s="231"/>
      <c r="L9" s="233"/>
      <c r="M9" s="233"/>
      <c r="N9" s="231">
        <v>9</v>
      </c>
      <c r="O9" s="231">
        <v>5</v>
      </c>
      <c r="P9" s="231">
        <v>4</v>
      </c>
      <c r="Q9" s="231"/>
      <c r="R9" s="231">
        <v>7</v>
      </c>
      <c r="S9" s="231"/>
      <c r="T9" s="231"/>
      <c r="U9" s="231"/>
      <c r="V9" s="231"/>
      <c r="W9" s="231"/>
      <c r="X9" s="231"/>
      <c r="Y9" s="231"/>
      <c r="Z9" s="231"/>
      <c r="AA9" s="231"/>
      <c r="AB9" s="231"/>
      <c r="AC9" s="231"/>
      <c r="AD9" s="231"/>
      <c r="AE9" s="231"/>
      <c r="AF9" s="231"/>
      <c r="AG9" s="231"/>
      <c r="AH9" s="231"/>
      <c r="AI9" s="231"/>
    </row>
    <row r="10" spans="1:144" s="232" customFormat="1" x14ac:dyDescent="0.2">
      <c r="A10" s="231">
        <v>7</v>
      </c>
      <c r="B10" s="231" t="str">
        <f>'BİLGİ GİRİŞİ'!B9</f>
        <v>BÜŞRA NUR</v>
      </c>
      <c r="C10" s="231" t="str">
        <f>'BİLGİ GİRİŞİ'!C9</f>
        <v>FİLİK</v>
      </c>
      <c r="D10" s="231">
        <f t="shared" si="0"/>
        <v>25</v>
      </c>
      <c r="E10" s="235"/>
      <c r="F10" s="235"/>
      <c r="H10" s="233"/>
      <c r="I10" s="231"/>
      <c r="J10" s="231"/>
      <c r="K10" s="231"/>
      <c r="L10" s="235"/>
      <c r="M10" s="235"/>
      <c r="N10" s="231"/>
      <c r="O10" s="231"/>
      <c r="P10" s="231">
        <v>9</v>
      </c>
      <c r="Q10" s="231">
        <v>8</v>
      </c>
      <c r="R10" s="231">
        <v>8</v>
      </c>
      <c r="S10" s="235"/>
      <c r="T10" s="235"/>
      <c r="U10" s="231"/>
      <c r="V10" s="231"/>
      <c r="W10" s="231"/>
      <c r="X10" s="231"/>
      <c r="Y10" s="231"/>
      <c r="Z10" s="231"/>
      <c r="AA10" s="231"/>
      <c r="AB10" s="231"/>
      <c r="AC10" s="231"/>
      <c r="AD10" s="231"/>
      <c r="AE10" s="231"/>
      <c r="AF10" s="231"/>
      <c r="AG10" s="231"/>
      <c r="AH10" s="231"/>
      <c r="AI10" s="231"/>
    </row>
    <row r="11" spans="1:144" s="234" customFormat="1" x14ac:dyDescent="0.2">
      <c r="A11" s="231">
        <v>8</v>
      </c>
      <c r="B11" s="231" t="str">
        <f>'BİLGİ GİRİŞİ'!B10</f>
        <v>MERYEM</v>
      </c>
      <c r="C11" s="231" t="str">
        <f>'BİLGİ GİRİŞİ'!C10</f>
        <v>KARSLI</v>
      </c>
      <c r="D11" s="231">
        <f t="shared" ref="D11" si="1">SUM(E11:AI11)</f>
        <v>20</v>
      </c>
      <c r="E11" s="235"/>
      <c r="F11" s="235"/>
      <c r="G11" s="231"/>
      <c r="H11" s="231"/>
      <c r="I11" s="231"/>
      <c r="J11" s="231"/>
      <c r="K11" s="231"/>
      <c r="L11" s="235"/>
      <c r="M11" s="235"/>
      <c r="N11" s="231"/>
      <c r="O11" s="231">
        <v>8</v>
      </c>
      <c r="P11" s="231">
        <v>7</v>
      </c>
      <c r="Q11" s="231"/>
      <c r="R11" s="231">
        <v>5</v>
      </c>
      <c r="S11" s="235"/>
      <c r="T11" s="235"/>
      <c r="U11" s="231"/>
      <c r="V11" s="231"/>
      <c r="W11" s="231"/>
      <c r="X11" s="231"/>
      <c r="Y11" s="231"/>
      <c r="Z11" s="231"/>
      <c r="AA11" s="231"/>
      <c r="AB11" s="233"/>
      <c r="AC11" s="231"/>
      <c r="AD11" s="231"/>
      <c r="AE11" s="233"/>
      <c r="AF11" s="231"/>
      <c r="AG11" s="231"/>
      <c r="AH11" s="231"/>
      <c r="AI11" s="231"/>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c r="EH11" s="232"/>
      <c r="EI11" s="232"/>
      <c r="EJ11" s="232"/>
      <c r="EK11" s="232"/>
      <c r="EL11" s="232"/>
      <c r="EM11" s="232"/>
      <c r="EN11" s="232"/>
    </row>
    <row r="12" spans="1:144" hidden="1" x14ac:dyDescent="0.2">
      <c r="A12" s="221">
        <v>10</v>
      </c>
      <c r="B12" s="221">
        <f>'BİLGİ GİRİŞİ'!B11</f>
        <v>0</v>
      </c>
      <c r="C12" s="221">
        <f>'BİLGİ GİRİŞİ'!C11</f>
        <v>0</v>
      </c>
      <c r="D12" s="221">
        <f t="shared" ref="D12:D17" si="2">SUM(E12:AI12)</f>
        <v>0</v>
      </c>
      <c r="E12" s="221"/>
      <c r="F12" s="221"/>
      <c r="G12" s="215"/>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8"/>
      <c r="AI12" s="221"/>
    </row>
    <row r="13" spans="1:144" hidden="1" x14ac:dyDescent="0.2">
      <c r="A13" s="220">
        <v>11</v>
      </c>
      <c r="B13" s="220">
        <f>'BİLGİ GİRİŞİ'!B12</f>
        <v>0</v>
      </c>
      <c r="C13" s="220">
        <f>'BİLGİ GİRİŞİ'!C12</f>
        <v>0</v>
      </c>
      <c r="D13" s="220">
        <f t="shared" si="2"/>
        <v>0</v>
      </c>
      <c r="E13" s="220"/>
      <c r="F13" s="220"/>
      <c r="G13" s="219"/>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6"/>
      <c r="AI13" s="220"/>
    </row>
    <row r="14" spans="1:144" hidden="1" x14ac:dyDescent="0.2">
      <c r="A14" s="220">
        <v>12</v>
      </c>
      <c r="B14" s="220">
        <f>'BİLGİ GİRİŞİ'!B13</f>
        <v>0</v>
      </c>
      <c r="C14" s="220">
        <f>'BİLGİ GİRİŞİ'!C13</f>
        <v>0</v>
      </c>
      <c r="D14" s="220">
        <f t="shared" si="2"/>
        <v>0</v>
      </c>
      <c r="E14" s="226"/>
      <c r="F14" s="226"/>
      <c r="G14" s="22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28"/>
      <c r="AI14" s="226"/>
    </row>
    <row r="15" spans="1:144" hidden="1" x14ac:dyDescent="0.2">
      <c r="A15" s="220">
        <v>13</v>
      </c>
      <c r="B15" s="220">
        <f>'BİLGİ GİRİŞİ'!B14</f>
        <v>0</v>
      </c>
      <c r="C15" s="220">
        <f>'BİLGİ GİRİŞİ'!C14</f>
        <v>0</v>
      </c>
      <c r="D15" s="220">
        <f t="shared" si="2"/>
        <v>0</v>
      </c>
      <c r="E15" s="226"/>
      <c r="F15" s="226"/>
      <c r="G15" s="22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28"/>
      <c r="AI15" s="226"/>
    </row>
    <row r="16" spans="1:144" hidden="1" x14ac:dyDescent="0.2">
      <c r="A16" s="220">
        <v>14</v>
      </c>
      <c r="B16" s="220">
        <f>'BİLGİ GİRİŞİ'!B15</f>
        <v>0</v>
      </c>
      <c r="C16" s="220">
        <f>'BİLGİ GİRİŞİ'!C15</f>
        <v>0</v>
      </c>
      <c r="D16" s="220">
        <f t="shared" si="2"/>
        <v>0</v>
      </c>
      <c r="E16" s="226"/>
      <c r="F16" s="226"/>
      <c r="G16" s="22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28"/>
      <c r="AI16" s="226"/>
    </row>
    <row r="17" spans="1:35" hidden="1" x14ac:dyDescent="0.2">
      <c r="A17" s="220">
        <v>15</v>
      </c>
      <c r="B17" s="220">
        <f>'BİLGİ GİRİŞİ'!B16</f>
        <v>0</v>
      </c>
      <c r="C17" s="220">
        <f>'BİLGİ GİRİŞİ'!C16</f>
        <v>0</v>
      </c>
      <c r="D17" s="220">
        <f t="shared" si="2"/>
        <v>0</v>
      </c>
      <c r="E17" s="226"/>
      <c r="F17" s="226"/>
      <c r="G17" s="22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28"/>
      <c r="AI17" s="226"/>
    </row>
    <row r="18" spans="1:35" x14ac:dyDescent="0.2">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row>
    <row r="19" spans="1:35" x14ac:dyDescent="0.2">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row>
    <row r="20" spans="1:35" x14ac:dyDescent="0.2">
      <c r="J20" s="223"/>
    </row>
    <row r="23" spans="1:35" x14ac:dyDescent="0.2">
      <c r="B23" s="625" t="str">
        <f>BORDRO!C64</f>
        <v>YASİN CEPECİ</v>
      </c>
      <c r="C23" s="625"/>
      <c r="V23" s="626" t="str">
        <f>BORDRO!P64</f>
        <v>MUSTAFA YILMAZ</v>
      </c>
      <c r="W23" s="626"/>
      <c r="X23" s="626"/>
      <c r="Y23" s="626"/>
      <c r="Z23" s="626"/>
      <c r="AA23" s="626"/>
      <c r="AB23" s="626"/>
    </row>
    <row r="24" spans="1:35" x14ac:dyDescent="0.2">
      <c r="B24" s="625" t="str">
        <f>BORDRO!C65</f>
        <v>Müdür Yardımcısı</v>
      </c>
      <c r="C24" s="625"/>
      <c r="V24" s="626" t="str">
        <f>BORDRO!P65</f>
        <v>Okul Müdürü</v>
      </c>
      <c r="W24" s="626"/>
      <c r="X24" s="626"/>
      <c r="Y24" s="626"/>
      <c r="Z24" s="626"/>
      <c r="AA24" s="626"/>
      <c r="AB24" s="626"/>
    </row>
  </sheetData>
  <mergeCells count="6">
    <mergeCell ref="AF2:AH2"/>
    <mergeCell ref="A1:AI1"/>
    <mergeCell ref="V23:AB23"/>
    <mergeCell ref="V24:AB24"/>
    <mergeCell ref="B24:C24"/>
    <mergeCell ref="B23:C23"/>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pc_</cp:lastModifiedBy>
  <cp:lastPrinted>2019-07-03T09:14:25Z</cp:lastPrinted>
  <dcterms:created xsi:type="dcterms:W3CDTF">2001-10-19T12:28:28Z</dcterms:created>
  <dcterms:modified xsi:type="dcterms:W3CDTF">2019-07-03T09:17:02Z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