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360" yWindow="15" windowWidth="9720" windowHeight="6030" tabRatio="905" activeTab="8"/>
  </bookViews>
  <sheets>
    <sheet name="KONTROL" sheetId="26" r:id="rId1"/>
    <sheet name="BİLGİ GİRİŞİ" sheetId="30" r:id="rId2"/>
    <sheet name="BORDRO" sheetId="8" r:id="rId3"/>
    <sheet name="ÖDEME EMRİ" sheetId="29" r:id="rId4"/>
    <sheet name="ASG.GEÇ.İND.BORD." sheetId="27" r:id="rId5"/>
    <sheet name="ÖDEME LİSTESİ" sheetId="7" r:id="rId6"/>
    <sheet name="İCRA" sheetId="31" r:id="rId7"/>
    <sheet name="PRİMVEHİZBEL" sheetId="24" r:id="rId8"/>
    <sheet name="EK DERS ÇİZELGESİ" sheetId="32" r:id="rId9"/>
    <sheet name="SAYFA" sheetId="25" r:id="rId10"/>
  </sheets>
  <definedNames>
    <definedName name="_xlnm._FilterDatabase" localSheetId="1" hidden="1">'BİLGİ GİRİŞİ'!$B$2:$C$10</definedName>
    <definedName name="_xlnm._FilterDatabase" localSheetId="2" hidden="1">BORDRO!$B$4:$C$57</definedName>
    <definedName name="_xlnm.Print_Area" localSheetId="2">BORDRO!$A$1:$U$68</definedName>
    <definedName name="_xlnm.Print_Area" localSheetId="3">'ÖDEME EMRİ'!$A$1:$AL$60</definedName>
    <definedName name="_xlnm.Print_Area" localSheetId="5">'ÖDEME LİSTESİ'!$A$1:$D$67</definedName>
    <definedName name="_xlnm.Print_Area" localSheetId="7">PRİMVEHİZBEL!$B$1:$AR$44</definedName>
  </definedNames>
  <calcPr calcId="145621"/>
</workbook>
</file>

<file path=xl/calcChain.xml><?xml version="1.0" encoding="utf-8"?>
<calcChain xmlns="http://schemas.openxmlformats.org/spreadsheetml/2006/main">
  <c r="H8" i="8" l="1"/>
  <c r="L3" i="30" l="1"/>
  <c r="C7" i="27"/>
  <c r="C8" i="27"/>
  <c r="C9" i="27"/>
  <c r="C10" i="27"/>
  <c r="D7" i="27"/>
  <c r="E7" i="27" s="1"/>
  <c r="D8" i="27"/>
  <c r="E8" i="27" s="1"/>
  <c r="D9" i="27"/>
  <c r="D10" i="27"/>
  <c r="E9" i="27"/>
  <c r="J11" i="8" s="1"/>
  <c r="E10" i="27"/>
  <c r="J12" i="8" s="1"/>
  <c r="F7" i="27"/>
  <c r="F8" i="27"/>
  <c r="F9" i="27"/>
  <c r="F10" i="27"/>
  <c r="F11" i="8" l="1"/>
  <c r="O11" i="8"/>
  <c r="F12" i="8"/>
  <c r="O12" i="8"/>
  <c r="C11" i="8"/>
  <c r="C12" i="8"/>
  <c r="B11" i="8"/>
  <c r="B12" i="8"/>
  <c r="D6" i="32"/>
  <c r="G5" i="30" s="1"/>
  <c r="D7" i="32"/>
  <c r="G6" i="30" s="1"/>
  <c r="E11" i="8" s="1"/>
  <c r="D11" i="8" s="1"/>
  <c r="D8" i="32"/>
  <c r="G7" i="30" s="1"/>
  <c r="E12" i="8" s="1"/>
  <c r="G12" i="8" s="1"/>
  <c r="C7" i="32"/>
  <c r="C8" i="32"/>
  <c r="B7" i="32"/>
  <c r="B8" i="32"/>
  <c r="N12" i="8" l="1"/>
  <c r="H12" i="8"/>
  <c r="P12" i="8" s="1"/>
  <c r="Q12" i="8"/>
  <c r="L12" i="8" s="1"/>
  <c r="M12" i="8" s="1"/>
  <c r="G11" i="8"/>
  <c r="D12" i="8"/>
  <c r="L5" i="30"/>
  <c r="M5" i="30" s="1"/>
  <c r="N5" i="30" s="1"/>
  <c r="O5" i="30" s="1"/>
  <c r="P5" i="30" s="1"/>
  <c r="Q5" i="30" s="1"/>
  <c r="R5" i="30" s="1"/>
  <c r="S5" i="30" s="1"/>
  <c r="T5" i="30" s="1"/>
  <c r="J9" i="8"/>
  <c r="F9" i="8"/>
  <c r="F10" i="8"/>
  <c r="R12" i="8" l="1"/>
  <c r="S12" i="8" s="1"/>
  <c r="T12" i="8"/>
  <c r="H11" i="8"/>
  <c r="P11" i="8" s="1"/>
  <c r="Q11" i="8"/>
  <c r="L11" i="8" s="1"/>
  <c r="M11" i="8" s="1"/>
  <c r="N11" i="8"/>
  <c r="I12" i="8"/>
  <c r="J10" i="8"/>
  <c r="G8" i="27"/>
  <c r="H8" i="27"/>
  <c r="I8" i="27"/>
  <c r="J8" i="27"/>
  <c r="K8" i="27"/>
  <c r="L8" i="27"/>
  <c r="M8" i="27"/>
  <c r="N8" i="27"/>
  <c r="O8" i="27"/>
  <c r="E10" i="8"/>
  <c r="G10" i="8" s="1"/>
  <c r="B6" i="32"/>
  <c r="C6" i="32"/>
  <c r="C12" i="7"/>
  <c r="O10" i="8"/>
  <c r="C10" i="8"/>
  <c r="B10" i="8"/>
  <c r="R11" i="8" l="1"/>
  <c r="S11" i="8" s="1"/>
  <c r="T11" i="8"/>
  <c r="U12" i="8"/>
  <c r="I11" i="8"/>
  <c r="D10" i="8"/>
  <c r="H10" i="8"/>
  <c r="P10" i="8" s="1"/>
  <c r="Q10" i="8"/>
  <c r="N10" i="8"/>
  <c r="U11" i="8" l="1"/>
  <c r="I10" i="8"/>
  <c r="L10" i="8"/>
  <c r="M10" i="8" s="1"/>
  <c r="T10" i="8" s="1"/>
  <c r="R10" i="8"/>
  <c r="A25" i="25"/>
  <c r="V25" i="32"/>
  <c r="B25" i="32"/>
  <c r="V24" i="32"/>
  <c r="B24" i="32"/>
  <c r="B7" i="31"/>
  <c r="F7" i="31"/>
  <c r="D17" i="31"/>
  <c r="A17" i="31"/>
  <c r="D5" i="32"/>
  <c r="G4" i="30" s="1"/>
  <c r="E9" i="8" s="1"/>
  <c r="D13" i="32"/>
  <c r="D14" i="32"/>
  <c r="D15" i="32"/>
  <c r="D16" i="32"/>
  <c r="D17" i="32"/>
  <c r="D18" i="32"/>
  <c r="C5" i="32"/>
  <c r="C13" i="32"/>
  <c r="C14" i="32"/>
  <c r="C15" i="32"/>
  <c r="C16" i="32"/>
  <c r="C17" i="32"/>
  <c r="C18" i="32"/>
  <c r="B5" i="32"/>
  <c r="B13" i="32"/>
  <c r="B14" i="32"/>
  <c r="B15" i="32"/>
  <c r="B16" i="32"/>
  <c r="B17" i="32"/>
  <c r="B18" i="32"/>
  <c r="D4" i="32"/>
  <c r="G3" i="30" s="1"/>
  <c r="E8" i="8" s="1"/>
  <c r="G8" i="8" s="1"/>
  <c r="C4" i="32"/>
  <c r="B4" i="32"/>
  <c r="AF2" i="32"/>
  <c r="AA2" i="32"/>
  <c r="D9" i="8" l="1"/>
  <c r="G9" i="8"/>
  <c r="S10" i="8"/>
  <c r="U10" i="8" s="1"/>
  <c r="D12" i="7" s="1"/>
  <c r="B11" i="7"/>
  <c r="C11" i="7"/>
  <c r="B12" i="7"/>
  <c r="B13" i="7"/>
  <c r="B14" i="7"/>
  <c r="B15" i="7"/>
  <c r="B16" i="7"/>
  <c r="B17" i="7"/>
  <c r="B18" i="7"/>
  <c r="B19" i="7"/>
  <c r="C19" i="7"/>
  <c r="B20" i="7"/>
  <c r="C20" i="7"/>
  <c r="B21" i="7"/>
  <c r="C21" i="7"/>
  <c r="B22" i="7"/>
  <c r="C22" i="7"/>
  <c r="B23" i="7"/>
  <c r="C23" i="7"/>
  <c r="B24" i="7"/>
  <c r="C24" i="7"/>
  <c r="B25" i="7"/>
  <c r="C25" i="7"/>
  <c r="B26" i="7"/>
  <c r="C26" i="7"/>
  <c r="B27" i="7"/>
  <c r="C27" i="7"/>
  <c r="B28" i="7"/>
  <c r="C28" i="7"/>
  <c r="B29" i="7"/>
  <c r="C29" i="7"/>
  <c r="B30" i="7"/>
  <c r="C30" i="7"/>
  <c r="B31" i="7"/>
  <c r="C31" i="7"/>
  <c r="B32" i="7"/>
  <c r="C32" i="7"/>
  <c r="B33" i="7"/>
  <c r="C33" i="7"/>
  <c r="B34" i="7"/>
  <c r="C34" i="7"/>
  <c r="B35" i="7"/>
  <c r="C35" i="7"/>
  <c r="B36" i="7"/>
  <c r="C36" i="7"/>
  <c r="B37" i="7"/>
  <c r="C37" i="7"/>
  <c r="B38" i="7"/>
  <c r="C38" i="7"/>
  <c r="B39" i="7"/>
  <c r="C39" i="7"/>
  <c r="B40" i="7"/>
  <c r="C40" i="7"/>
  <c r="B41" i="7"/>
  <c r="C41" i="7"/>
  <c r="B42" i="7"/>
  <c r="C42" i="7"/>
  <c r="B43" i="7"/>
  <c r="C43" i="7"/>
  <c r="B44" i="7"/>
  <c r="C44" i="7"/>
  <c r="B45" i="7"/>
  <c r="C45" i="7"/>
  <c r="B46" i="7"/>
  <c r="C46" i="7"/>
  <c r="B47" i="7"/>
  <c r="C47" i="7"/>
  <c r="B48" i="7"/>
  <c r="C48" i="7"/>
  <c r="B49" i="7"/>
  <c r="C49" i="7"/>
  <c r="B50" i="7"/>
  <c r="C50" i="7"/>
  <c r="B51" i="7"/>
  <c r="C51" i="7"/>
  <c r="B52" i="7"/>
  <c r="C52" i="7"/>
  <c r="B53" i="7"/>
  <c r="C53" i="7"/>
  <c r="B54" i="7"/>
  <c r="C54" i="7"/>
  <c r="B55" i="7"/>
  <c r="C55" i="7"/>
  <c r="B56" i="7"/>
  <c r="C56" i="7"/>
  <c r="B57" i="7"/>
  <c r="C57" i="7"/>
  <c r="B58" i="7"/>
  <c r="C58" i="7"/>
  <c r="B59" i="7"/>
  <c r="C59" i="7"/>
  <c r="B7" i="27"/>
  <c r="B8" i="27"/>
  <c r="B9" i="27"/>
  <c r="B10" i="27"/>
  <c r="B11" i="27"/>
  <c r="B12" i="27"/>
  <c r="B13" i="27"/>
  <c r="B14" i="27"/>
  <c r="B15" i="27"/>
  <c r="B16" i="27"/>
  <c r="B17" i="27"/>
  <c r="B18" i="27"/>
  <c r="B19" i="27"/>
  <c r="B20" i="27"/>
  <c r="B21" i="27"/>
  <c r="B22" i="27"/>
  <c r="B23" i="27"/>
  <c r="B24" i="27"/>
  <c r="B25" i="27"/>
  <c r="B26" i="27"/>
  <c r="B27" i="27"/>
  <c r="B28" i="27"/>
  <c r="B29" i="27"/>
  <c r="B30" i="27"/>
  <c r="B31" i="27"/>
  <c r="B32" i="27"/>
  <c r="B33" i="27"/>
  <c r="B34" i="27"/>
  <c r="B35" i="27"/>
  <c r="B36" i="27"/>
  <c r="B37" i="27"/>
  <c r="B38" i="27"/>
  <c r="B39" i="27"/>
  <c r="B40" i="27"/>
  <c r="B41" i="27"/>
  <c r="B42" i="27"/>
  <c r="B43" i="27"/>
  <c r="B44" i="27"/>
  <c r="B45" i="27"/>
  <c r="B46" i="27"/>
  <c r="B47" i="27"/>
  <c r="B48" i="27"/>
  <c r="B49" i="27"/>
  <c r="B50" i="27"/>
  <c r="B51" i="27"/>
  <c r="B52" i="27"/>
  <c r="B53" i="27"/>
  <c r="B9" i="8"/>
  <c r="C9" i="8"/>
  <c r="B17" i="8"/>
  <c r="C17" i="8"/>
  <c r="B18" i="8"/>
  <c r="C18" i="8"/>
  <c r="B19" i="8"/>
  <c r="C19" i="8"/>
  <c r="B20" i="8"/>
  <c r="C20" i="8"/>
  <c r="B21" i="8"/>
  <c r="C21" i="8"/>
  <c r="B22" i="8"/>
  <c r="C22" i="8"/>
  <c r="B23" i="8"/>
  <c r="C23" i="8"/>
  <c r="B24" i="8"/>
  <c r="C24" i="8"/>
  <c r="B25" i="8"/>
  <c r="C25" i="8"/>
  <c r="B26" i="8"/>
  <c r="C26" i="8"/>
  <c r="B27" i="8"/>
  <c r="C27" i="8"/>
  <c r="B28" i="8"/>
  <c r="C28" i="8"/>
  <c r="B29" i="8"/>
  <c r="C29" i="8"/>
  <c r="B30" i="8"/>
  <c r="C30" i="8"/>
  <c r="B31" i="8"/>
  <c r="C31" i="8"/>
  <c r="B32" i="8"/>
  <c r="C32" i="8"/>
  <c r="B33" i="8"/>
  <c r="C33" i="8"/>
  <c r="B34" i="8"/>
  <c r="C34" i="8"/>
  <c r="B35" i="8"/>
  <c r="C35" i="8"/>
  <c r="B36" i="8"/>
  <c r="C36" i="8"/>
  <c r="B37" i="8"/>
  <c r="C37" i="8"/>
  <c r="B38" i="8"/>
  <c r="C38" i="8"/>
  <c r="B39" i="8"/>
  <c r="C39" i="8"/>
  <c r="B40" i="8"/>
  <c r="C40" i="8"/>
  <c r="B41" i="8"/>
  <c r="C41" i="8"/>
  <c r="B42" i="8"/>
  <c r="C42" i="8"/>
  <c r="B43" i="8"/>
  <c r="C43" i="8"/>
  <c r="B44" i="8"/>
  <c r="C44" i="8"/>
  <c r="B45" i="8"/>
  <c r="C45" i="8"/>
  <c r="B46" i="8"/>
  <c r="C46" i="8"/>
  <c r="B47" i="8"/>
  <c r="C47" i="8"/>
  <c r="B48" i="8"/>
  <c r="C48" i="8"/>
  <c r="B49" i="8"/>
  <c r="C49" i="8"/>
  <c r="B50" i="8"/>
  <c r="C50" i="8"/>
  <c r="B51" i="8"/>
  <c r="C51" i="8"/>
  <c r="B52" i="8"/>
  <c r="C52" i="8"/>
  <c r="B53" i="8"/>
  <c r="C53" i="8"/>
  <c r="B54" i="8"/>
  <c r="C54" i="8"/>
  <c r="B55" i="8"/>
  <c r="C55" i="8"/>
  <c r="H9" i="8" l="1"/>
  <c r="I9" i="8" s="1"/>
  <c r="C4" i="31"/>
  <c r="F10" i="31"/>
  <c r="O9" i="8" l="1"/>
  <c r="O17" i="8"/>
  <c r="O18" i="8"/>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8"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E55" i="8"/>
  <c r="H17" i="24"/>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9" i="8"/>
  <c r="A10" i="8"/>
  <c r="A11" i="8"/>
  <c r="A12"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C8" i="8"/>
  <c r="B8" i="8"/>
  <c r="C15" i="27"/>
  <c r="C16" i="27"/>
  <c r="C17" i="27"/>
  <c r="C18" i="27"/>
  <c r="C19" i="27"/>
  <c r="C20" i="27"/>
  <c r="C21" i="27"/>
  <c r="C22" i="27"/>
  <c r="C23" i="27"/>
  <c r="C24" i="27"/>
  <c r="C25" i="27"/>
  <c r="C26" i="27"/>
  <c r="C27" i="27"/>
  <c r="C28" i="27"/>
  <c r="C29" i="27"/>
  <c r="C30" i="27"/>
  <c r="C31" i="27"/>
  <c r="C32" i="27"/>
  <c r="C33" i="27"/>
  <c r="C34" i="27"/>
  <c r="C35" i="27"/>
  <c r="C36" i="27"/>
  <c r="C37" i="27"/>
  <c r="C38" i="27"/>
  <c r="C39" i="27"/>
  <c r="C40" i="27"/>
  <c r="C41" i="27"/>
  <c r="C42" i="27"/>
  <c r="C43" i="27"/>
  <c r="C44" i="27"/>
  <c r="C45" i="27"/>
  <c r="C46" i="27"/>
  <c r="C47" i="27"/>
  <c r="C48" i="27"/>
  <c r="C49" i="27"/>
  <c r="C50" i="27"/>
  <c r="C51" i="27"/>
  <c r="C52" i="27"/>
  <c r="C53" i="27"/>
  <c r="A7" i="27"/>
  <c r="A8" i="27"/>
  <c r="A9" i="27"/>
  <c r="A10" i="27"/>
  <c r="A11" i="27"/>
  <c r="A12" i="27"/>
  <c r="A13" i="27"/>
  <c r="A14" i="27"/>
  <c r="A15" i="27"/>
  <c r="A16" i="27"/>
  <c r="A17" i="27"/>
  <c r="A18" i="27"/>
  <c r="A19" i="27"/>
  <c r="A20" i="27"/>
  <c r="A21" i="27"/>
  <c r="A22" i="27"/>
  <c r="A23" i="27"/>
  <c r="A24" i="27"/>
  <c r="A25" i="27"/>
  <c r="A26" i="27"/>
  <c r="A27" i="27"/>
  <c r="A28" i="27"/>
  <c r="A29" i="27"/>
  <c r="A30" i="27"/>
  <c r="A31" i="27"/>
  <c r="A32" i="27"/>
  <c r="A33" i="27"/>
  <c r="A34" i="27"/>
  <c r="A35" i="27"/>
  <c r="A36" i="27"/>
  <c r="A37" i="27"/>
  <c r="A38" i="27"/>
  <c r="A39" i="27"/>
  <c r="A40" i="27"/>
  <c r="A41" i="27"/>
  <c r="A42" i="27"/>
  <c r="A43" i="27"/>
  <c r="A44" i="27"/>
  <c r="A45" i="27"/>
  <c r="A46" i="27"/>
  <c r="A47" i="27"/>
  <c r="A48" i="27"/>
  <c r="A49" i="27"/>
  <c r="A50" i="27"/>
  <c r="A51" i="27"/>
  <c r="A52" i="27"/>
  <c r="A53" i="27"/>
  <c r="E58" i="8" l="1"/>
  <c r="U13" i="30"/>
  <c r="K18" i="8" s="1"/>
  <c r="U14" i="30"/>
  <c r="K19" i="8" s="1"/>
  <c r="U15" i="30"/>
  <c r="K20" i="8" s="1"/>
  <c r="U16" i="30"/>
  <c r="K21" i="8" s="1"/>
  <c r="U17" i="30"/>
  <c r="K22" i="8" s="1"/>
  <c r="U18" i="30"/>
  <c r="K23" i="8" s="1"/>
  <c r="U19" i="30"/>
  <c r="K24" i="8" s="1"/>
  <c r="U20" i="30"/>
  <c r="K25" i="8" s="1"/>
  <c r="U21" i="30"/>
  <c r="K26" i="8" s="1"/>
  <c r="U22" i="30"/>
  <c r="K27" i="8" s="1"/>
  <c r="U23" i="30"/>
  <c r="K28" i="8" s="1"/>
  <c r="U24" i="30"/>
  <c r="K29" i="8" s="1"/>
  <c r="U25" i="30"/>
  <c r="K30" i="8" s="1"/>
  <c r="U26" i="30"/>
  <c r="K31" i="8" s="1"/>
  <c r="U27" i="30"/>
  <c r="K32" i="8" s="1"/>
  <c r="U28" i="30"/>
  <c r="K33" i="8" s="1"/>
  <c r="U29" i="30"/>
  <c r="K34" i="8" s="1"/>
  <c r="U30" i="30"/>
  <c r="K35" i="8" s="1"/>
  <c r="U31" i="30"/>
  <c r="K36" i="8" s="1"/>
  <c r="U32" i="30"/>
  <c r="K37" i="8" s="1"/>
  <c r="U33" i="30"/>
  <c r="K38" i="8" s="1"/>
  <c r="U34" i="30"/>
  <c r="K39" i="8" s="1"/>
  <c r="U35" i="30"/>
  <c r="K40" i="8" s="1"/>
  <c r="U36" i="30"/>
  <c r="K41" i="8" s="1"/>
  <c r="U37" i="30"/>
  <c r="K42" i="8" s="1"/>
  <c r="U38" i="30"/>
  <c r="K43" i="8" s="1"/>
  <c r="U39" i="30"/>
  <c r="K44" i="8" s="1"/>
  <c r="U40" i="30"/>
  <c r="K45" i="8" s="1"/>
  <c r="U41" i="30"/>
  <c r="K46" i="8" s="1"/>
  <c r="U42" i="30"/>
  <c r="K47" i="8" s="1"/>
  <c r="U43" i="30"/>
  <c r="K48" i="8" s="1"/>
  <c r="U44" i="30"/>
  <c r="K49" i="8" s="1"/>
  <c r="U45" i="30"/>
  <c r="K50" i="8" s="1"/>
  <c r="U46" i="30"/>
  <c r="K51" i="8" s="1"/>
  <c r="U47" i="30"/>
  <c r="K52" i="8" s="1"/>
  <c r="U48" i="30"/>
  <c r="K53" i="8" s="1"/>
  <c r="U49" i="30"/>
  <c r="K54" i="8" s="1"/>
  <c r="U50" i="30"/>
  <c r="K55" i="8" s="1"/>
  <c r="U51" i="30"/>
  <c r="U52" i="30"/>
  <c r="U53" i="30"/>
  <c r="U54" i="30"/>
  <c r="U55" i="30"/>
  <c r="U56" i="30"/>
  <c r="U57" i="30"/>
  <c r="U58" i="30"/>
  <c r="U59" i="30"/>
  <c r="U60" i="30"/>
  <c r="U61" i="30"/>
  <c r="U62" i="30"/>
  <c r="U63" i="30"/>
  <c r="U64" i="30"/>
  <c r="U65" i="30"/>
  <c r="U66" i="30"/>
  <c r="U67" i="30"/>
  <c r="D17" i="8"/>
  <c r="D18" i="8"/>
  <c r="D20" i="8"/>
  <c r="D21" i="8"/>
  <c r="D23" i="8"/>
  <c r="D24" i="8"/>
  <c r="D28" i="8"/>
  <c r="D29" i="8"/>
  <c r="D31" i="8"/>
  <c r="D32" i="8"/>
  <c r="D36" i="8"/>
  <c r="D37" i="8"/>
  <c r="D39" i="8"/>
  <c r="D40" i="8"/>
  <c r="D44" i="8"/>
  <c r="D45" i="8"/>
  <c r="D47" i="8"/>
  <c r="D48" i="8"/>
  <c r="D50" i="8"/>
  <c r="D51" i="8"/>
  <c r="D53" i="8"/>
  <c r="D54" i="8"/>
  <c r="D8" i="8"/>
  <c r="D19" i="8"/>
  <c r="D22" i="8"/>
  <c r="D25" i="8"/>
  <c r="D26" i="8"/>
  <c r="D27" i="8"/>
  <c r="D30" i="8"/>
  <c r="D33" i="8"/>
  <c r="D34" i="8"/>
  <c r="D35" i="8"/>
  <c r="D38" i="8"/>
  <c r="D41" i="8"/>
  <c r="D42" i="8"/>
  <c r="D43" i="8"/>
  <c r="D46" i="8"/>
  <c r="D49" i="8"/>
  <c r="D52" i="8"/>
  <c r="D55" i="8"/>
  <c r="D58" i="8" l="1"/>
  <c r="H18" i="24" s="1"/>
  <c r="AM5" i="24"/>
  <c r="AM4" i="24"/>
  <c r="C5" i="7"/>
  <c r="S3" i="8"/>
  <c r="C10" i="7"/>
  <c r="U12" i="30" l="1"/>
  <c r="K17" i="8" s="1"/>
  <c r="AA39" i="29" l="1"/>
  <c r="C6" i="27" l="1"/>
  <c r="N52" i="29"/>
  <c r="A6" i="27" l="1"/>
  <c r="C2" i="27" l="1"/>
  <c r="D20" i="27" s="1"/>
  <c r="E20" i="27" s="1"/>
  <c r="J22" i="8" s="1"/>
  <c r="K3" i="30"/>
  <c r="L4" i="30"/>
  <c r="D22" i="27"/>
  <c r="E22" i="27" s="1"/>
  <c r="J24" i="8" s="1"/>
  <c r="D26" i="27"/>
  <c r="E26" i="27" s="1"/>
  <c r="J28" i="8" s="1"/>
  <c r="D30" i="27"/>
  <c r="E30" i="27" s="1"/>
  <c r="J32" i="8" s="1"/>
  <c r="D34" i="27"/>
  <c r="E34" i="27" s="1"/>
  <c r="J36" i="8" s="1"/>
  <c r="D36" i="27"/>
  <c r="E36" i="27" s="1"/>
  <c r="J38" i="8" s="1"/>
  <c r="D38" i="27"/>
  <c r="E38" i="27" s="1"/>
  <c r="J40" i="8" s="1"/>
  <c r="D42" i="27"/>
  <c r="E42" i="27" s="1"/>
  <c r="J44" i="8" s="1"/>
  <c r="D44" i="27"/>
  <c r="E44" i="27" s="1"/>
  <c r="J46" i="8" s="1"/>
  <c r="D46" i="27"/>
  <c r="E46" i="27" s="1"/>
  <c r="J48" i="8" s="1"/>
  <c r="D50" i="27"/>
  <c r="E50" i="27" s="1"/>
  <c r="J52" i="8" s="1"/>
  <c r="D52" i="27"/>
  <c r="E52" i="27" s="1"/>
  <c r="J54" i="8" s="1"/>
  <c r="D15" i="27"/>
  <c r="E15" i="27" s="1"/>
  <c r="J17" i="8" s="1"/>
  <c r="D23" i="27"/>
  <c r="E23" i="27" s="1"/>
  <c r="J25" i="8" s="1"/>
  <c r="D27" i="27"/>
  <c r="E27" i="27" s="1"/>
  <c r="J29" i="8" s="1"/>
  <c r="D31" i="27"/>
  <c r="E31" i="27" s="1"/>
  <c r="J33" i="8" s="1"/>
  <c r="D39" i="27"/>
  <c r="E39" i="27" s="1"/>
  <c r="J41" i="8" s="1"/>
  <c r="D43" i="27"/>
  <c r="E43" i="27" s="1"/>
  <c r="J45" i="8" s="1"/>
  <c r="D47" i="27"/>
  <c r="E47" i="27" s="1"/>
  <c r="J49" i="8" s="1"/>
  <c r="D17" i="27"/>
  <c r="E17" i="27" s="1"/>
  <c r="J19" i="8" s="1"/>
  <c r="D21" i="27"/>
  <c r="E21" i="27" s="1"/>
  <c r="J23" i="8" s="1"/>
  <c r="D25" i="27"/>
  <c r="E25" i="27" s="1"/>
  <c r="J27" i="8" s="1"/>
  <c r="D33" i="27"/>
  <c r="E33" i="27" s="1"/>
  <c r="J35" i="8" s="1"/>
  <c r="D37" i="27"/>
  <c r="E37" i="27" s="1"/>
  <c r="J39" i="8" s="1"/>
  <c r="D41" i="27"/>
  <c r="E41" i="27" s="1"/>
  <c r="J43" i="8" s="1"/>
  <c r="D49" i="27"/>
  <c r="E49" i="27" s="1"/>
  <c r="J51" i="8" s="1"/>
  <c r="D53" i="27"/>
  <c r="E53" i="27" s="1"/>
  <c r="J55" i="8" s="1"/>
  <c r="M4" i="30" l="1"/>
  <c r="G7" i="27"/>
  <c r="M3" i="30"/>
  <c r="G6" i="27"/>
  <c r="D45" i="27"/>
  <c r="E45" i="27" s="1"/>
  <c r="J47" i="8" s="1"/>
  <c r="D29" i="27"/>
  <c r="E29" i="27" s="1"/>
  <c r="J31" i="8" s="1"/>
  <c r="D51" i="27"/>
  <c r="E51" i="27" s="1"/>
  <c r="J53" i="8" s="1"/>
  <c r="D35" i="27"/>
  <c r="E35" i="27" s="1"/>
  <c r="J37" i="8" s="1"/>
  <c r="D19" i="27"/>
  <c r="E19" i="27" s="1"/>
  <c r="J21" i="8" s="1"/>
  <c r="D48" i="27"/>
  <c r="E48" i="27" s="1"/>
  <c r="J50" i="8" s="1"/>
  <c r="D40" i="27"/>
  <c r="E40" i="27" s="1"/>
  <c r="J42" i="8" s="1"/>
  <c r="D32" i="27"/>
  <c r="E32" i="27" s="1"/>
  <c r="J34" i="8" s="1"/>
  <c r="D18" i="27"/>
  <c r="E18" i="27" s="1"/>
  <c r="J20" i="8" s="1"/>
  <c r="D24" i="27"/>
  <c r="E24" i="27" s="1"/>
  <c r="J26" i="8" s="1"/>
  <c r="D16" i="27"/>
  <c r="E16" i="27" s="1"/>
  <c r="J18" i="8" s="1"/>
  <c r="U9" i="30"/>
  <c r="U11" i="30"/>
  <c r="U5" i="30"/>
  <c r="K10" i="8" s="1"/>
  <c r="F6" i="27"/>
  <c r="D28" i="27"/>
  <c r="E28" i="27" s="1"/>
  <c r="J30" i="8" s="1"/>
  <c r="U10" i="30"/>
  <c r="U7" i="30"/>
  <c r="K12" i="8" s="1"/>
  <c r="U8" i="30"/>
  <c r="U6" i="30"/>
  <c r="K11" i="8" s="1"/>
  <c r="D1" i="8"/>
  <c r="N3" i="30" l="1"/>
  <c r="H6" i="27"/>
  <c r="N4" i="30"/>
  <c r="H7" i="27"/>
  <c r="F56" i="27"/>
  <c r="F21" i="8"/>
  <c r="G21" i="8" s="1"/>
  <c r="F24" i="8"/>
  <c r="G24" i="8" s="1"/>
  <c r="F30" i="8"/>
  <c r="G30" i="8" s="1"/>
  <c r="F33" i="8"/>
  <c r="G33" i="8" s="1"/>
  <c r="F37" i="8"/>
  <c r="G37" i="8" s="1"/>
  <c r="F40" i="8"/>
  <c r="G40" i="8" s="1"/>
  <c r="F45" i="8"/>
  <c r="G45" i="8" s="1"/>
  <c r="F17" i="8"/>
  <c r="G17" i="8" s="1"/>
  <c r="F20" i="8"/>
  <c r="G20" i="8" s="1"/>
  <c r="F26" i="8"/>
  <c r="G26" i="8" s="1"/>
  <c r="F27" i="8"/>
  <c r="G27" i="8" s="1"/>
  <c r="F32" i="8"/>
  <c r="G32" i="8" s="1"/>
  <c r="F36" i="8"/>
  <c r="G36" i="8" s="1"/>
  <c r="F42" i="8"/>
  <c r="G42" i="8" s="1"/>
  <c r="F48" i="8"/>
  <c r="G48" i="8" s="1"/>
  <c r="F49" i="8"/>
  <c r="G49" i="8" s="1"/>
  <c r="F43" i="8"/>
  <c r="G43" i="8" s="1"/>
  <c r="F46" i="8"/>
  <c r="G46" i="8" s="1"/>
  <c r="F51" i="8"/>
  <c r="G51" i="8" s="1"/>
  <c r="F54" i="8"/>
  <c r="G54" i="8" s="1"/>
  <c r="F55" i="8"/>
  <c r="G55" i="8" s="1"/>
  <c r="F22" i="8"/>
  <c r="G22" i="8" s="1"/>
  <c r="F23" i="8"/>
  <c r="G23" i="8" s="1"/>
  <c r="F29" i="8"/>
  <c r="G29" i="8" s="1"/>
  <c r="F34" i="8"/>
  <c r="G34" i="8" s="1"/>
  <c r="F38" i="8"/>
  <c r="G38" i="8" s="1"/>
  <c r="F39" i="8"/>
  <c r="G39" i="8" s="1"/>
  <c r="F50" i="8"/>
  <c r="G50" i="8" s="1"/>
  <c r="F18" i="8"/>
  <c r="G18" i="8" s="1"/>
  <c r="F19" i="8"/>
  <c r="G19" i="8" s="1"/>
  <c r="F25" i="8"/>
  <c r="G25" i="8" s="1"/>
  <c r="F28" i="8"/>
  <c r="G28" i="8" s="1"/>
  <c r="F31" i="8"/>
  <c r="G31" i="8" s="1"/>
  <c r="F35" i="8"/>
  <c r="G35" i="8" s="1"/>
  <c r="F41" i="8"/>
  <c r="G41" i="8" s="1"/>
  <c r="F47" i="8"/>
  <c r="G47" i="8" s="1"/>
  <c r="F44" i="8"/>
  <c r="G44" i="8" s="1"/>
  <c r="F52" i="8"/>
  <c r="G52" i="8" s="1"/>
  <c r="F53" i="8"/>
  <c r="G53" i="8" s="1"/>
  <c r="D6" i="27"/>
  <c r="E6" i="27" s="1"/>
  <c r="H56" i="27"/>
  <c r="P56" i="27"/>
  <c r="Q56" i="27"/>
  <c r="G56" i="27"/>
  <c r="B10" i="7"/>
  <c r="A10" i="7"/>
  <c r="B6" i="27"/>
  <c r="A8" i="8"/>
  <c r="H43" i="24"/>
  <c r="A52" i="29"/>
  <c r="A67" i="7"/>
  <c r="A66" i="7"/>
  <c r="C22" i="25"/>
  <c r="D22" i="25"/>
  <c r="I22" i="25"/>
  <c r="K22" i="25" s="1"/>
  <c r="J22" i="25"/>
  <c r="O3" i="30" l="1"/>
  <c r="I6" i="27"/>
  <c r="O4" i="30"/>
  <c r="I7" i="27"/>
  <c r="J8" i="8"/>
  <c r="J58" i="8" s="1"/>
  <c r="E56" i="27"/>
  <c r="Q53" i="8"/>
  <c r="L53" i="8" s="1"/>
  <c r="M53" i="8" s="1"/>
  <c r="H53" i="8"/>
  <c r="N53" i="8"/>
  <c r="H44" i="8"/>
  <c r="P44" i="8" s="1"/>
  <c r="N44" i="8"/>
  <c r="Q44" i="8"/>
  <c r="L44" i="8" s="1"/>
  <c r="M44" i="8" s="1"/>
  <c r="T44" i="8" s="1"/>
  <c r="Q41" i="8"/>
  <c r="L41" i="8" s="1"/>
  <c r="M41" i="8" s="1"/>
  <c r="H41" i="8"/>
  <c r="N41" i="8"/>
  <c r="H31" i="8"/>
  <c r="P31" i="8" s="1"/>
  <c r="Q31" i="8"/>
  <c r="L31" i="8" s="1"/>
  <c r="M31" i="8" s="1"/>
  <c r="T31" i="8" s="1"/>
  <c r="N31" i="8"/>
  <c r="H25" i="8"/>
  <c r="P25" i="8" s="1"/>
  <c r="N25" i="8"/>
  <c r="Q25" i="8"/>
  <c r="L25" i="8" s="1"/>
  <c r="M25" i="8" s="1"/>
  <c r="H18" i="8"/>
  <c r="N18" i="8"/>
  <c r="Q18" i="8"/>
  <c r="L18" i="8" s="1"/>
  <c r="M18" i="8" s="1"/>
  <c r="T18" i="8" s="1"/>
  <c r="H50" i="8"/>
  <c r="P50" i="8" s="1"/>
  <c r="N50" i="8"/>
  <c r="Q50" i="8"/>
  <c r="L50" i="8" s="1"/>
  <c r="M50" i="8" s="1"/>
  <c r="H38" i="8"/>
  <c r="P38" i="8" s="1"/>
  <c r="N38" i="8"/>
  <c r="Q38" i="8"/>
  <c r="L38" i="8" s="1"/>
  <c r="M38" i="8" s="1"/>
  <c r="Q29" i="8"/>
  <c r="L29" i="8" s="1"/>
  <c r="M29" i="8" s="1"/>
  <c r="T29" i="8" s="1"/>
  <c r="N29" i="8"/>
  <c r="H29" i="8"/>
  <c r="H22" i="8"/>
  <c r="N22" i="8"/>
  <c r="Q22" i="8"/>
  <c r="L22" i="8" s="1"/>
  <c r="M22" i="8" s="1"/>
  <c r="T22" i="8" s="1"/>
  <c r="H54" i="8"/>
  <c r="P54" i="8" s="1"/>
  <c r="N54" i="8"/>
  <c r="Q54" i="8"/>
  <c r="L54" i="8" s="1"/>
  <c r="M54" i="8" s="1"/>
  <c r="H46" i="8"/>
  <c r="P46" i="8" s="1"/>
  <c r="N46" i="8"/>
  <c r="Q46" i="8"/>
  <c r="L46" i="8" s="1"/>
  <c r="M46" i="8" s="1"/>
  <c r="Q49" i="8"/>
  <c r="L49" i="8" s="1"/>
  <c r="M49" i="8" s="1"/>
  <c r="T49" i="8" s="1"/>
  <c r="H49" i="8"/>
  <c r="N49" i="8"/>
  <c r="H42" i="8"/>
  <c r="P42" i="8" s="1"/>
  <c r="N42" i="8"/>
  <c r="Q42" i="8"/>
  <c r="L42" i="8" s="1"/>
  <c r="M42" i="8" s="1"/>
  <c r="N32" i="8"/>
  <c r="Q32" i="8"/>
  <c r="L32" i="8" s="1"/>
  <c r="M32" i="8" s="1"/>
  <c r="H32" i="8"/>
  <c r="H26" i="8"/>
  <c r="P26" i="8" s="1"/>
  <c r="N26" i="8"/>
  <c r="Q26" i="8"/>
  <c r="L26" i="8" s="1"/>
  <c r="M26" i="8" s="1"/>
  <c r="T26" i="8" s="1"/>
  <c r="H17" i="8"/>
  <c r="P17" i="8" s="1"/>
  <c r="Q17" i="8"/>
  <c r="L17" i="8" s="1"/>
  <c r="M17" i="8" s="1"/>
  <c r="T17" i="8" s="1"/>
  <c r="N17" i="8"/>
  <c r="H40" i="8"/>
  <c r="P40" i="8" s="1"/>
  <c r="N40" i="8"/>
  <c r="Q40" i="8"/>
  <c r="L40" i="8" s="1"/>
  <c r="M40" i="8" s="1"/>
  <c r="T40" i="8" s="1"/>
  <c r="Q33" i="8"/>
  <c r="L33" i="8" s="1"/>
  <c r="M33" i="8" s="1"/>
  <c r="T33" i="8" s="1"/>
  <c r="H33" i="8"/>
  <c r="N33" i="8"/>
  <c r="H24" i="8"/>
  <c r="P24" i="8" s="1"/>
  <c r="N24" i="8"/>
  <c r="Q24" i="8"/>
  <c r="L24" i="8" s="1"/>
  <c r="M24" i="8" s="1"/>
  <c r="T24" i="8" s="1"/>
  <c r="H52" i="8"/>
  <c r="P52" i="8" s="1"/>
  <c r="N52" i="8"/>
  <c r="Q52" i="8"/>
  <c r="L52" i="8" s="1"/>
  <c r="M52" i="8" s="1"/>
  <c r="T52" i="8" s="1"/>
  <c r="H47" i="8"/>
  <c r="P47" i="8" s="1"/>
  <c r="Q47" i="8"/>
  <c r="L47" i="8" s="1"/>
  <c r="M47" i="8" s="1"/>
  <c r="T47" i="8" s="1"/>
  <c r="N47" i="8"/>
  <c r="H35" i="8"/>
  <c r="P35" i="8" s="1"/>
  <c r="N35" i="8"/>
  <c r="Q35" i="8"/>
  <c r="L35" i="8" s="1"/>
  <c r="M35" i="8" s="1"/>
  <c r="N28" i="8"/>
  <c r="H28" i="8"/>
  <c r="P28" i="8" s="1"/>
  <c r="Q28" i="8"/>
  <c r="L28" i="8" s="1"/>
  <c r="M28" i="8" s="1"/>
  <c r="H19" i="8"/>
  <c r="P19" i="8" s="1"/>
  <c r="N19" i="8"/>
  <c r="Q19" i="8"/>
  <c r="L19" i="8" s="1"/>
  <c r="M19" i="8" s="1"/>
  <c r="T19" i="8" s="1"/>
  <c r="H39" i="8"/>
  <c r="P39" i="8" s="1"/>
  <c r="Q39" i="8"/>
  <c r="L39" i="8" s="1"/>
  <c r="M39" i="8" s="1"/>
  <c r="T39" i="8" s="1"/>
  <c r="N39" i="8"/>
  <c r="H34" i="8"/>
  <c r="P34" i="8" s="1"/>
  <c r="N34" i="8"/>
  <c r="Q34" i="8"/>
  <c r="L34" i="8" s="1"/>
  <c r="M34" i="8" s="1"/>
  <c r="N23" i="8"/>
  <c r="Q23" i="8"/>
  <c r="L23" i="8" s="1"/>
  <c r="M23" i="8" s="1"/>
  <c r="H23" i="8"/>
  <c r="P23" i="8" s="1"/>
  <c r="H55" i="8"/>
  <c r="P55" i="8" s="1"/>
  <c r="Q55" i="8"/>
  <c r="L55" i="8" s="1"/>
  <c r="M55" i="8" s="1"/>
  <c r="T55" i="8" s="1"/>
  <c r="N55" i="8"/>
  <c r="H51" i="8"/>
  <c r="P51" i="8" s="1"/>
  <c r="Q51" i="8"/>
  <c r="L51" i="8" s="1"/>
  <c r="M51" i="8" s="1"/>
  <c r="N51" i="8"/>
  <c r="H43" i="8"/>
  <c r="P43" i="8" s="1"/>
  <c r="Q43" i="8"/>
  <c r="L43" i="8" s="1"/>
  <c r="M43" i="8" s="1"/>
  <c r="N43" i="8"/>
  <c r="H48" i="8"/>
  <c r="P48" i="8" s="1"/>
  <c r="N48" i="8"/>
  <c r="Q48" i="8"/>
  <c r="L48" i="8" s="1"/>
  <c r="M48" i="8" s="1"/>
  <c r="T48" i="8" s="1"/>
  <c r="N36" i="8"/>
  <c r="H36" i="8"/>
  <c r="P36" i="8" s="1"/>
  <c r="Q36" i="8"/>
  <c r="L36" i="8" s="1"/>
  <c r="M36" i="8" s="1"/>
  <c r="H27" i="8"/>
  <c r="P27" i="8" s="1"/>
  <c r="Q27" i="8"/>
  <c r="L27" i="8" s="1"/>
  <c r="M27" i="8" s="1"/>
  <c r="T27" i="8" s="1"/>
  <c r="N27" i="8"/>
  <c r="H20" i="8"/>
  <c r="N20" i="8"/>
  <c r="Q20" i="8"/>
  <c r="L20" i="8" s="1"/>
  <c r="M20" i="8" s="1"/>
  <c r="T20" i="8" s="1"/>
  <c r="Q45" i="8"/>
  <c r="L45" i="8" s="1"/>
  <c r="M45" i="8" s="1"/>
  <c r="H45" i="8"/>
  <c r="N45" i="8"/>
  <c r="Q37" i="8"/>
  <c r="L37" i="8" s="1"/>
  <c r="M37" i="8" s="1"/>
  <c r="T37" i="8" s="1"/>
  <c r="N37" i="8"/>
  <c r="H37" i="8"/>
  <c r="H30" i="8"/>
  <c r="P30" i="8" s="1"/>
  <c r="N30" i="8"/>
  <c r="Q30" i="8"/>
  <c r="L30" i="8" s="1"/>
  <c r="M30" i="8" s="1"/>
  <c r="H21" i="8"/>
  <c r="P21" i="8" s="1"/>
  <c r="N21" i="8"/>
  <c r="Q21" i="8"/>
  <c r="L21" i="8" s="1"/>
  <c r="M21" i="8" s="1"/>
  <c r="E22" i="25"/>
  <c r="F8" i="8"/>
  <c r="I56" i="27" l="1"/>
  <c r="P4" i="30"/>
  <c r="J7" i="27"/>
  <c r="P3" i="30"/>
  <c r="J6" i="27"/>
  <c r="I36" i="8"/>
  <c r="I28" i="8"/>
  <c r="I27" i="8"/>
  <c r="I24" i="8"/>
  <c r="I44" i="8"/>
  <c r="I39" i="8"/>
  <c r="I19" i="8"/>
  <c r="R28" i="8"/>
  <c r="S28" i="8" s="1"/>
  <c r="I35" i="8"/>
  <c r="I47" i="8"/>
  <c r="D58" i="7"/>
  <c r="I40" i="8"/>
  <c r="I17" i="8"/>
  <c r="I26" i="8"/>
  <c r="R36" i="8"/>
  <c r="S36" i="8" s="1"/>
  <c r="I48" i="8"/>
  <c r="I43" i="8"/>
  <c r="I51" i="8"/>
  <c r="I55" i="8"/>
  <c r="I34" i="8"/>
  <c r="I38" i="8"/>
  <c r="I50" i="8"/>
  <c r="R23" i="8"/>
  <c r="S23" i="8" s="1"/>
  <c r="R24" i="8"/>
  <c r="S24" i="8" s="1"/>
  <c r="U24" i="8" s="1"/>
  <c r="D26" i="7" s="1"/>
  <c r="T21" i="8"/>
  <c r="R21" i="8"/>
  <c r="S21" i="8" s="1"/>
  <c r="T30" i="8"/>
  <c r="R30" i="8"/>
  <c r="S30" i="8" s="1"/>
  <c r="T45" i="8"/>
  <c r="T23" i="8"/>
  <c r="T35" i="8"/>
  <c r="R52" i="8"/>
  <c r="S52" i="8" s="1"/>
  <c r="I33" i="8"/>
  <c r="P33" i="8"/>
  <c r="R33" i="8" s="1"/>
  <c r="S33" i="8" s="1"/>
  <c r="I32" i="8"/>
  <c r="P32" i="8"/>
  <c r="R32" i="8" s="1"/>
  <c r="T42" i="8"/>
  <c r="R42" i="8"/>
  <c r="S42" i="8" s="1"/>
  <c r="I49" i="8"/>
  <c r="P49" i="8"/>
  <c r="R49" i="8" s="1"/>
  <c r="S49" i="8" s="1"/>
  <c r="T46" i="8"/>
  <c r="R46" i="8"/>
  <c r="S46" i="8" s="1"/>
  <c r="T54" i="8"/>
  <c r="R54" i="8"/>
  <c r="S54" i="8" s="1"/>
  <c r="I22" i="8"/>
  <c r="P22" i="8"/>
  <c r="R22" i="8" s="1"/>
  <c r="S22" i="8" s="1"/>
  <c r="I18" i="8"/>
  <c r="P18" i="8"/>
  <c r="R18" i="8" s="1"/>
  <c r="S18" i="8" s="1"/>
  <c r="T25" i="8"/>
  <c r="R25" i="8"/>
  <c r="S25" i="8" s="1"/>
  <c r="R31" i="8"/>
  <c r="S31" i="8" s="1"/>
  <c r="I41" i="8"/>
  <c r="P41" i="8"/>
  <c r="R41" i="8" s="1"/>
  <c r="S41" i="8" s="1"/>
  <c r="T53" i="8"/>
  <c r="G58" i="8"/>
  <c r="I21" i="8"/>
  <c r="I30" i="8"/>
  <c r="I37" i="8"/>
  <c r="P37" i="8"/>
  <c r="R37" i="8" s="1"/>
  <c r="S37" i="8" s="1"/>
  <c r="I45" i="8"/>
  <c r="P45" i="8"/>
  <c r="R45" i="8" s="1"/>
  <c r="S45" i="8" s="1"/>
  <c r="I20" i="8"/>
  <c r="P20" i="8"/>
  <c r="R20" i="8" s="1"/>
  <c r="S20" i="8" s="1"/>
  <c r="R27" i="8"/>
  <c r="S27" i="8" s="1"/>
  <c r="T36" i="8"/>
  <c r="R48" i="8"/>
  <c r="S48" i="8" s="1"/>
  <c r="D59" i="7"/>
  <c r="T43" i="8"/>
  <c r="R43" i="8"/>
  <c r="S43" i="8" s="1"/>
  <c r="T51" i="8"/>
  <c r="R51" i="8"/>
  <c r="S51" i="8" s="1"/>
  <c r="R55" i="8"/>
  <c r="S55" i="8" s="1"/>
  <c r="I23" i="8"/>
  <c r="T34" i="8"/>
  <c r="R34" i="8"/>
  <c r="S34" i="8" s="1"/>
  <c r="R39" i="8"/>
  <c r="S39" i="8" s="1"/>
  <c r="R19" i="8"/>
  <c r="S19" i="8" s="1"/>
  <c r="T28" i="8"/>
  <c r="R35" i="8"/>
  <c r="S35" i="8" s="1"/>
  <c r="R47" i="8"/>
  <c r="S47" i="8" s="1"/>
  <c r="I52" i="8"/>
  <c r="P9" i="8"/>
  <c r="N9" i="8"/>
  <c r="Q9" i="8"/>
  <c r="R40" i="8"/>
  <c r="S40" i="8" s="1"/>
  <c r="R17" i="8"/>
  <c r="S17" i="8" s="1"/>
  <c r="U17" i="8" s="1"/>
  <c r="D19" i="7" s="1"/>
  <c r="R26" i="8"/>
  <c r="S26" i="8" s="1"/>
  <c r="S32" i="8"/>
  <c r="T32" i="8"/>
  <c r="I42" i="8"/>
  <c r="I46" i="8"/>
  <c r="I54" i="8"/>
  <c r="I29" i="8"/>
  <c r="P29" i="8"/>
  <c r="R29" i="8" s="1"/>
  <c r="S29" i="8" s="1"/>
  <c r="T38" i="8"/>
  <c r="R38" i="8"/>
  <c r="S38" i="8" s="1"/>
  <c r="T50" i="8"/>
  <c r="R50" i="8"/>
  <c r="S50" i="8" s="1"/>
  <c r="I25" i="8"/>
  <c r="I31" i="8"/>
  <c r="T41" i="8"/>
  <c r="R44" i="8"/>
  <c r="S44" i="8" s="1"/>
  <c r="I53" i="8"/>
  <c r="P53" i="8"/>
  <c r="R53" i="8" s="1"/>
  <c r="S53" i="8" s="1"/>
  <c r="Q8" i="8"/>
  <c r="N8" i="8"/>
  <c r="J56" i="27" l="1"/>
  <c r="L9" i="8"/>
  <c r="M9" i="8" s="1"/>
  <c r="T9" i="8" s="1"/>
  <c r="Q3" i="30"/>
  <c r="K6" i="27"/>
  <c r="Q4" i="30"/>
  <c r="K7" i="27"/>
  <c r="U27" i="8"/>
  <c r="D29" i="7" s="1"/>
  <c r="U48" i="8"/>
  <c r="D50" i="7" s="1"/>
  <c r="U44" i="8"/>
  <c r="D46" i="7" s="1"/>
  <c r="U35" i="8"/>
  <c r="D37" i="7" s="1"/>
  <c r="U19" i="8"/>
  <c r="D21" i="7" s="1"/>
  <c r="U39" i="8"/>
  <c r="D41" i="7" s="1"/>
  <c r="U55" i="8"/>
  <c r="D57" i="7" s="1"/>
  <c r="U45" i="8"/>
  <c r="D47" i="7" s="1"/>
  <c r="H58" i="8"/>
  <c r="S13" i="29" s="1"/>
  <c r="Q58" i="8"/>
  <c r="U40" i="8"/>
  <c r="D42" i="7" s="1"/>
  <c r="U53" i="8"/>
  <c r="D55" i="7" s="1"/>
  <c r="U31" i="8"/>
  <c r="D33" i="7" s="1"/>
  <c r="U29" i="8"/>
  <c r="D31" i="7" s="1"/>
  <c r="U26" i="8"/>
  <c r="D28" i="7" s="1"/>
  <c r="U52" i="8"/>
  <c r="D54" i="7" s="1"/>
  <c r="U47" i="8"/>
  <c r="D49" i="7" s="1"/>
  <c r="U37" i="8"/>
  <c r="D39" i="7" s="1"/>
  <c r="U22" i="8"/>
  <c r="D24" i="7" s="1"/>
  <c r="U49" i="8"/>
  <c r="D51" i="7" s="1"/>
  <c r="U28" i="8"/>
  <c r="D30" i="7" s="1"/>
  <c r="U32" i="8"/>
  <c r="D34" i="7" s="1"/>
  <c r="U23" i="8"/>
  <c r="D25" i="7" s="1"/>
  <c r="U38" i="8"/>
  <c r="D40" i="7" s="1"/>
  <c r="U51" i="8"/>
  <c r="D53" i="7" s="1"/>
  <c r="U43" i="8"/>
  <c r="D45" i="7" s="1"/>
  <c r="U54" i="8"/>
  <c r="D56" i="7" s="1"/>
  <c r="U41" i="8"/>
  <c r="D43" i="7" s="1"/>
  <c r="N58" i="8"/>
  <c r="Y16" i="29" s="1"/>
  <c r="U25" i="8"/>
  <c r="D27" i="7" s="1"/>
  <c r="U50" i="8"/>
  <c r="D52" i="7" s="1"/>
  <c r="U46" i="8"/>
  <c r="D48" i="7" s="1"/>
  <c r="R9" i="8"/>
  <c r="U34" i="8"/>
  <c r="D36" i="7" s="1"/>
  <c r="U36" i="8"/>
  <c r="D38" i="7" s="1"/>
  <c r="U20" i="8"/>
  <c r="D22" i="7" s="1"/>
  <c r="U30" i="8"/>
  <c r="D32" i="7" s="1"/>
  <c r="L8" i="8"/>
  <c r="U18" i="8"/>
  <c r="D20" i="7" s="1"/>
  <c r="U42" i="8"/>
  <c r="D44" i="7" s="1"/>
  <c r="U33" i="8"/>
  <c r="D35" i="7" s="1"/>
  <c r="U21" i="8"/>
  <c r="D23" i="7" s="1"/>
  <c r="X18" i="24"/>
  <c r="S12" i="29"/>
  <c r="P8" i="8"/>
  <c r="R8" i="8" s="1"/>
  <c r="I8" i="8"/>
  <c r="S9" i="8" l="1"/>
  <c r="U9" i="8" s="1"/>
  <c r="D11" i="7" s="1"/>
  <c r="R4" i="30"/>
  <c r="L7" i="27"/>
  <c r="K56" i="27"/>
  <c r="R3" i="30"/>
  <c r="S3" i="30" s="1"/>
  <c r="L6" i="27"/>
  <c r="P58" i="8"/>
  <c r="R58" i="8"/>
  <c r="Y20" i="29"/>
  <c r="Y18" i="29"/>
  <c r="I58" i="8"/>
  <c r="M8" i="8"/>
  <c r="S8" i="8" s="1"/>
  <c r="AK18" i="24"/>
  <c r="Y22" i="29" s="1"/>
  <c r="S34" i="29"/>
  <c r="E40" i="29"/>
  <c r="L56" i="27" l="1"/>
  <c r="T3" i="30"/>
  <c r="O6" i="27" s="1"/>
  <c r="N6" i="27"/>
  <c r="M7" i="27"/>
  <c r="S4" i="30"/>
  <c r="M6" i="27"/>
  <c r="U3" i="30"/>
  <c r="K8" i="8" s="1"/>
  <c r="T8" i="8"/>
  <c r="M58" i="8"/>
  <c r="Y15" i="29" s="1"/>
  <c r="X25" i="24"/>
  <c r="X19" i="24"/>
  <c r="AK19" i="24" s="1"/>
  <c r="Y19" i="29" s="1"/>
  <c r="AM18" i="29" s="1"/>
  <c r="M56" i="27" l="1"/>
  <c r="T4" i="30"/>
  <c r="O7" i="27" s="1"/>
  <c r="O56" i="27" s="1"/>
  <c r="N7" i="27"/>
  <c r="N56" i="27" s="1"/>
  <c r="T58" i="8"/>
  <c r="S14" i="29" s="1"/>
  <c r="S33" i="29" s="1"/>
  <c r="U8" i="8"/>
  <c r="X20" i="24"/>
  <c r="AK20" i="24" s="1"/>
  <c r="U4" i="30" l="1"/>
  <c r="K9" i="8" s="1"/>
  <c r="AK25" i="24"/>
  <c r="Y21" i="29"/>
  <c r="D10" i="7"/>
  <c r="AM20" i="29" l="1"/>
  <c r="Y23" i="29"/>
  <c r="I40" i="29" l="1"/>
  <c r="A1" i="25" l="1"/>
  <c r="A8" i="25" s="1"/>
  <c r="A10" i="25" l="1"/>
  <c r="A9" i="25"/>
  <c r="D10" i="25" l="1"/>
  <c r="C10" i="25"/>
  <c r="E10" i="25" s="1"/>
  <c r="A11" i="25"/>
  <c r="C9" i="25"/>
  <c r="E9" i="25"/>
  <c r="D9" i="25"/>
  <c r="D11" i="25" l="1"/>
  <c r="A12" i="25"/>
  <c r="C11" i="25"/>
  <c r="E11" i="25" l="1"/>
  <c r="F12" i="25" s="1"/>
  <c r="D12" i="25"/>
  <c r="C12" i="25"/>
  <c r="A13" i="25"/>
  <c r="C13" i="25" l="1"/>
  <c r="A14" i="25"/>
  <c r="D13" i="25"/>
  <c r="D14" i="25" l="1"/>
  <c r="C14" i="25"/>
  <c r="A15" i="25"/>
  <c r="E13" i="25"/>
  <c r="E12" i="25" s="1"/>
  <c r="E14" i="25" l="1"/>
  <c r="F15" i="25" s="1"/>
  <c r="A16" i="25"/>
  <c r="D15" i="25"/>
  <c r="C15" i="25"/>
  <c r="E15" i="25" l="1"/>
  <c r="D16" i="25"/>
  <c r="C16" i="25"/>
  <c r="A17" i="25"/>
  <c r="E16" i="25" l="1"/>
  <c r="D17" i="25"/>
  <c r="C17" i="25"/>
  <c r="A18" i="25"/>
  <c r="D18" i="25" l="1"/>
  <c r="C18" i="25"/>
  <c r="A19" i="25"/>
  <c r="E17" i="25"/>
  <c r="E18" i="25" l="1"/>
  <c r="D24" i="25" s="1"/>
  <c r="E36" i="29" l="1"/>
  <c r="S58" i="8"/>
  <c r="M40" i="29" s="1"/>
  <c r="Q40" i="29" s="1"/>
  <c r="G1" i="25" s="1"/>
  <c r="G8" i="25" s="1"/>
  <c r="O58" i="8" l="1"/>
  <c r="Y17" i="29" s="1"/>
  <c r="G10" i="25"/>
  <c r="G9" i="25"/>
  <c r="K10" i="25"/>
  <c r="J9" i="25" l="1"/>
  <c r="I9" i="25"/>
  <c r="K9" i="25"/>
  <c r="U58" i="8"/>
  <c r="Y24" i="29" s="1"/>
  <c r="Y33" i="29" s="1"/>
  <c r="D60" i="7"/>
  <c r="J10" i="25"/>
  <c r="G11" i="25"/>
  <c r="I10" i="25"/>
  <c r="G12" i="25" l="1"/>
  <c r="I11" i="25"/>
  <c r="J11" i="25"/>
  <c r="K11" i="25" l="1"/>
  <c r="L12" i="25" s="1"/>
  <c r="G13" i="25"/>
  <c r="J12" i="25"/>
  <c r="I12" i="25"/>
  <c r="G14" i="25" l="1"/>
  <c r="J13" i="25"/>
  <c r="I13" i="25"/>
  <c r="I14" i="25" l="1"/>
  <c r="J14" i="25"/>
  <c r="G15" i="25"/>
  <c r="K13" i="25"/>
  <c r="K12" i="25" s="1"/>
  <c r="K14" i="25" l="1"/>
  <c r="L15" i="25" s="1"/>
  <c r="I15" i="25"/>
  <c r="J15" i="25"/>
  <c r="G16" i="25"/>
  <c r="K15" i="25" l="1"/>
  <c r="G17" i="25"/>
  <c r="I16" i="25"/>
  <c r="J16" i="25"/>
  <c r="J17" i="25" l="1"/>
  <c r="G18" i="25"/>
  <c r="I17" i="25"/>
  <c r="K16" i="25"/>
  <c r="G24" i="25" s="1"/>
  <c r="I24" i="25" s="1"/>
  <c r="J18" i="25" l="1"/>
  <c r="G19" i="25"/>
  <c r="I18" i="25"/>
  <c r="K17" i="25"/>
  <c r="K18" i="25" l="1"/>
  <c r="H24" i="25" s="1"/>
  <c r="J24" i="25" s="1"/>
  <c r="G25" i="25" s="1"/>
  <c r="D59" i="29" l="1"/>
  <c r="A60" i="8"/>
</calcChain>
</file>

<file path=xl/comments1.xml><?xml version="1.0" encoding="utf-8"?>
<comments xmlns="http://schemas.openxmlformats.org/spreadsheetml/2006/main">
  <authors>
    <author>Yasin</author>
  </authors>
  <commentList>
    <comment ref="J2" authorId="0">
      <text>
        <r>
          <rPr>
            <b/>
            <sz val="7"/>
            <color indexed="81"/>
            <rFont val="Tahoma"/>
            <family val="2"/>
            <charset val="162"/>
          </rPr>
          <t>Yasin: BEKAR İÇİN 50
EVLİ EŞ ÇALIŞMIYORSA 60 
EVLİ EŞ ÇALIŞMIYOR 1 ÇOCUK 67,5
EVLİ EŞ ÇALIŞMIYOR 2 ÇOCUK 75
2 ÇOCUKDAN FAZLA OLMASI HALİNDE HER BİR ÇOCUK İÇİN +5 PUAN EKLENİR</t>
        </r>
        <r>
          <rPr>
            <b/>
            <sz val="8"/>
            <color indexed="81"/>
            <rFont val="Tahoma"/>
            <family val="2"/>
            <charset val="162"/>
          </rPr>
          <t xml:space="preserve">
</t>
        </r>
        <r>
          <rPr>
            <b/>
            <sz val="9"/>
            <color indexed="81"/>
            <rFont val="Tahoma"/>
            <family val="2"/>
            <charset val="162"/>
          </rPr>
          <t xml:space="preserve">
</t>
        </r>
        <r>
          <rPr>
            <sz val="9"/>
            <color indexed="81"/>
            <rFont val="Tahoma"/>
            <family val="2"/>
            <charset val="162"/>
          </rPr>
          <t xml:space="preserve">
</t>
        </r>
      </text>
    </comment>
  </commentList>
</comments>
</file>

<file path=xl/comments2.xml><?xml version="1.0" encoding="utf-8"?>
<comments xmlns="http://schemas.openxmlformats.org/spreadsheetml/2006/main">
  <authors>
    <author>dß</author>
  </authors>
  <commentList>
    <comment ref="AK25" authorId="0">
      <text>
        <r>
          <rPr>
            <sz val="9"/>
            <color indexed="81"/>
            <rFont val="Tahoma"/>
            <family val="2"/>
            <charset val="162"/>
          </rPr>
          <t xml:space="preserve">e-bildirgede görünen tutar bu olacağından burada değişiklik yepma
</t>
        </r>
      </text>
    </comment>
  </commentList>
</comments>
</file>

<file path=xl/sharedStrings.xml><?xml version="1.0" encoding="utf-8"?>
<sst xmlns="http://schemas.openxmlformats.org/spreadsheetml/2006/main" count="381" uniqueCount="304">
  <si>
    <t>Hesap No</t>
  </si>
  <si>
    <t>Tarihi</t>
  </si>
  <si>
    <t>Tutarı</t>
  </si>
  <si>
    <t>Uygundur</t>
  </si>
  <si>
    <t>SIRA NO</t>
  </si>
  <si>
    <t>SAAT ÜCRETİ</t>
  </si>
  <si>
    <t>TOPLAM</t>
  </si>
  <si>
    <t>GELİR VERGİSİ</t>
  </si>
  <si>
    <t>DAMGA VERGİSİ</t>
  </si>
  <si>
    <t>GÖSTERGE</t>
  </si>
  <si>
    <t>ADI SOYADI</t>
  </si>
  <si>
    <t>İMZASI</t>
  </si>
  <si>
    <t>KESİNTİLER TOPLAMI</t>
  </si>
  <si>
    <t>DAİRESİ</t>
  </si>
  <si>
    <t>AİT OLDUĞU AY-YIL</t>
  </si>
  <si>
    <t>İLGİLİ BANKA</t>
  </si>
  <si>
    <t>İLGİLİ OLDUĞU AY</t>
  </si>
  <si>
    <t>Sıra No</t>
  </si>
  <si>
    <t>M</t>
  </si>
  <si>
    <t>X</t>
  </si>
  <si>
    <t>İL KODU</t>
  </si>
  <si>
    <t>İLÇE KODU</t>
  </si>
  <si>
    <t>SİGORTA KOLLARI</t>
  </si>
  <si>
    <t>GENEL TOPLAM</t>
  </si>
  <si>
    <t>NAKLİ YEKÜN</t>
  </si>
  <si>
    <t>İŞYERİNİN</t>
  </si>
  <si>
    <t>İptal</t>
  </si>
  <si>
    <t>Ek</t>
  </si>
  <si>
    <t>Asıl</t>
  </si>
  <si>
    <t>Yıl</t>
  </si>
  <si>
    <t>Adı</t>
  </si>
  <si>
    <t>Soyadı</t>
  </si>
  <si>
    <t>Ay</t>
  </si>
  <si>
    <t>TAHAKKUK   TOPLAMI</t>
  </si>
  <si>
    <t>MAAŞ KAT SAYISI</t>
  </si>
  <si>
    <t>İlgilinin</t>
  </si>
  <si>
    <t>Adı, Soyadı</t>
  </si>
  <si>
    <t>Kurum-Birim Kodu</t>
  </si>
  <si>
    <t>Yevmiyenin</t>
  </si>
  <si>
    <t>T.C./Vergi Kimlik No</t>
  </si>
  <si>
    <t>Banka Şube Adı</t>
  </si>
  <si>
    <t>Kurum Adı</t>
  </si>
  <si>
    <t>Banka Hesap Numarası</t>
  </si>
  <si>
    <t>Birim Adı</t>
  </si>
  <si>
    <t>Bağlı Olduğu Vergi Dairesi</t>
  </si>
  <si>
    <t>Kurumsal Kod</t>
  </si>
  <si>
    <t>Forksiyonel Kod</t>
  </si>
  <si>
    <t>Finans Kodu</t>
  </si>
  <si>
    <t>T u t a r</t>
  </si>
  <si>
    <t>Hesap/Ayrıntı Adı</t>
  </si>
  <si>
    <t>B o r ç</t>
  </si>
  <si>
    <t>A l a c a k</t>
  </si>
  <si>
    <t>Yukarıda Yazılı</t>
  </si>
  <si>
    <t>Kesinti Toplamı</t>
  </si>
  <si>
    <t>Ödenmesi Gereken</t>
  </si>
  <si>
    <t>Tetkik Eden</t>
  </si>
  <si>
    <t>Memur</t>
  </si>
  <si>
    <t>Şef</t>
  </si>
  <si>
    <t>Açıklama ve Ekler</t>
  </si>
  <si>
    <t>Ödemeye Esas Belgenin</t>
  </si>
  <si>
    <t>Türü</t>
  </si>
  <si>
    <t>No.su</t>
  </si>
  <si>
    <t>Yalnız</t>
  </si>
  <si>
    <t>1 Adet Ek Ders Bordrosu Bordrosu</t>
  </si>
  <si>
    <t>Gelir Vergisi Tevkifatı</t>
  </si>
  <si>
    <t xml:space="preserve">Damga Vergisi </t>
  </si>
  <si>
    <t xml:space="preserve">İ Ş  Y E R İ  S İ C İ L  N O </t>
  </si>
  <si>
    <t>EK:3</t>
  </si>
  <si>
    <t xml:space="preserve">SOSYAL SİGORTALAR KURUMU </t>
  </si>
  <si>
    <t>İŞ KOLU KODU</t>
  </si>
  <si>
    <t>ÜNİTE KODU</t>
  </si>
  <si>
    <t>İŞ YERİ SIRA NUMARASI</t>
  </si>
  <si>
    <t>KONTROL NUMARASI</t>
  </si>
  <si>
    <t>ARACI KODU</t>
  </si>
  <si>
    <t>B E L G E N İ N</t>
  </si>
  <si>
    <t>YENİ</t>
  </si>
  <si>
    <t>ESKİ</t>
  </si>
  <si>
    <t>AYLIK PRİM VE HİZMET BELGESİ</t>
  </si>
  <si>
    <t>9</t>
  </si>
  <si>
    <t>Ait Olduğu</t>
  </si>
  <si>
    <t>ARACININ</t>
  </si>
  <si>
    <t>SİGORTALIYI DEVİR ALANIN</t>
  </si>
  <si>
    <t>Mahiyeti</t>
  </si>
  <si>
    <t>Adı ve Soyadı / Ünvanı</t>
  </si>
  <si>
    <t>Belge Türü</t>
  </si>
  <si>
    <t>Düzenlenmesine Esas Kanun No</t>
  </si>
  <si>
    <t>Adresi</t>
  </si>
  <si>
    <t>Toplam Sayfa Sayısı                    (Bu Sayfa Dahil)</t>
  </si>
  <si>
    <t xml:space="preserve">Semt   </t>
  </si>
  <si>
    <t xml:space="preserve">İlçe     </t>
  </si>
  <si>
    <t>İlçe    :</t>
  </si>
  <si>
    <t xml:space="preserve">Şehir   </t>
  </si>
  <si>
    <t>KAYSERİ</t>
  </si>
  <si>
    <t>P.Kodu</t>
  </si>
  <si>
    <t>Sayfa No</t>
  </si>
  <si>
    <t>Telefonu / e-Posta</t>
  </si>
  <si>
    <t>T.C.Kimlik No - Vergi Sicil/Kimlik No</t>
  </si>
  <si>
    <t>I. T Ü M   S A Y F A L A R A   A İ T    T O P L A M    B İ L G İ L E R</t>
  </si>
  <si>
    <t>TOPLAM SİGORTALI BİLGİLERİ</t>
  </si>
  <si>
    <t>TOPLAM TAHAKKUK BİLGİLERİ</t>
  </si>
  <si>
    <t>Sigortalı Sayısı</t>
  </si>
  <si>
    <t>PRİME ESAS KAZANÇ TOPLAMI</t>
  </si>
  <si>
    <t>PRİM ORANI %</t>
  </si>
  <si>
    <t>PRİM TUTARI</t>
  </si>
  <si>
    <t>Pirim Ödeme Gün Sayısı</t>
  </si>
  <si>
    <t>Ay İçinde</t>
  </si>
  <si>
    <t>İşe Girenler</t>
  </si>
  <si>
    <t>İşten Ayrılanlar</t>
  </si>
  <si>
    <t>Ücretsiz İzin Kullananların</t>
  </si>
  <si>
    <t>Sayısı</t>
  </si>
  <si>
    <t>Gün Sayısı</t>
  </si>
  <si>
    <t>Ücretli İzin Kullananların</t>
  </si>
  <si>
    <t>İzin Ücreti</t>
  </si>
  <si>
    <t>II. A Y     İ Ç İ N D E     Ç A L I Ş T I R I L A N   S İ G O R T A L I L A R</t>
  </si>
  <si>
    <t>Değişiklik</t>
  </si>
  <si>
    <t>Sigorta Sicil Numarası</t>
  </si>
  <si>
    <t>T.C.Kimlik No</t>
  </si>
  <si>
    <t>İlk Soyadı</t>
  </si>
  <si>
    <t>Prime Esas Kazanç Tutarı</t>
  </si>
  <si>
    <t>Ücretli İzin</t>
  </si>
  <si>
    <t>Eksik Gün Nedeni</t>
  </si>
  <si>
    <t>İşten Çıkış Nedeni</t>
  </si>
  <si>
    <t>Gün Say</t>
  </si>
  <si>
    <t>İşe Giriş Tarihi   Gün - Ay</t>
  </si>
  <si>
    <t>İşten Çkş Trh.    Gün -  Ay</t>
  </si>
  <si>
    <t>BU SAYFANIN TOPLAMLARI</t>
  </si>
  <si>
    <t>ÜNİTEYE                                                 VERİLDİĞİ TARİH</t>
  </si>
  <si>
    <t>RESEN DÜZENLENMİŞTİR</t>
  </si>
  <si>
    <t>İŞVEREN-ARACININ SİGORTALIYI DEVİR ALANIN                                             ADI-SOYADI                              MÜHÜR veya KAŞESİ</t>
  </si>
  <si>
    <t>SERBEST MUHASEBECİ MALİ MÜŞAVİR                       ADI-SOYADI                                MÜHÜR veya KAŞESİ</t>
  </si>
  <si>
    <t>(Kurum Tarafından Doldurulacaktır.)</t>
  </si>
  <si>
    <t>ŞUBAT</t>
  </si>
  <si>
    <t>MART</t>
  </si>
  <si>
    <t>NİSAN</t>
  </si>
  <si>
    <t>MAYIS</t>
  </si>
  <si>
    <t>HAZİRAN</t>
  </si>
  <si>
    <t>TEMMUZ</t>
  </si>
  <si>
    <t>AĞUSTOS</t>
  </si>
  <si>
    <t>PİRİME ESAS KAZANÇ TUTAR</t>
  </si>
  <si>
    <t>Ödenmesi Uygundur</t>
  </si>
  <si>
    <t>BANKA ÖDEME LİSTESİ</t>
  </si>
  <si>
    <t>KASIM</t>
  </si>
  <si>
    <t>OCAK</t>
  </si>
  <si>
    <t>EYLÜL</t>
  </si>
  <si>
    <t>EKİM</t>
  </si>
  <si>
    <t>ARALIK</t>
  </si>
  <si>
    <t>ÖDEME EMRİ BELGESİ</t>
  </si>
  <si>
    <t>Muhasebe Birimi Kodu</t>
  </si>
  <si>
    <t>Muhasebe Birimi Adı</t>
  </si>
  <si>
    <t>Ekonomik/
Y.Hesap Kodu</t>
  </si>
  <si>
    <t>Toplam</t>
  </si>
  <si>
    <t>Bütçe Giderleri Tahakkuk Toplamı</t>
  </si>
  <si>
    <t>Bütçe Gideri tahakkuk ettirilmiştir. Ödenmesi/Mahsubu gerekir.</t>
  </si>
  <si>
    <t>Ödeme Emri Belgesi No.</t>
  </si>
  <si>
    <t>Bütçe Gideri Tahakkuk Toplamı</t>
  </si>
  <si>
    <t>Çek/Gönderme Emri No</t>
  </si>
  <si>
    <t>Düzenleyen</t>
  </si>
  <si>
    <t>Muhasebe Yetkilisi Yrd.</t>
  </si>
  <si>
    <t>Ödeyiniz/Mahsup Ediniz</t>
  </si>
  <si>
    <t>Harcama Yetkilisi</t>
  </si>
  <si>
    <t>Muhasebe Yetkilisi</t>
  </si>
  <si>
    <t>aldım.</t>
  </si>
  <si>
    <t>1</t>
  </si>
  <si>
    <t>5</t>
  </si>
  <si>
    <t>2</t>
  </si>
  <si>
    <t>3</t>
  </si>
  <si>
    <t>Sosyal Güvenlik Primi Ödemeleri</t>
  </si>
  <si>
    <t>4</t>
  </si>
  <si>
    <t>1 Adet Aylık Prim ve Hizmet Bildirgesi</t>
  </si>
  <si>
    <t>Milli Eğitim Bakanlığı</t>
  </si>
  <si>
    <t>ASGARİ GEÇİM İNDİRİMİNE AİT BORDRO</t>
  </si>
  <si>
    <t>S.No</t>
  </si>
  <si>
    <t>Yararlanılan Asgari Geçimi İndirimi Tutarı(*****)</t>
  </si>
  <si>
    <t>Ücretlinin 
Adı Soyadı</t>
  </si>
  <si>
    <t>Asgari Geçim
 İndirimi Oranı (%)
(**)</t>
  </si>
  <si>
    <t>Asgari Geçim 
İndirimine Esas
 Tutar
(***)</t>
  </si>
  <si>
    <t>Aylık Asgari Geçim 
İndirimi Tutarı
((3.Sütun)x%15)/12
(****)</t>
  </si>
  <si>
    <r>
      <t xml:space="preserve">Not </t>
    </r>
    <r>
      <rPr>
        <sz val="8"/>
        <rFont val="Times New Roman"/>
        <family val="1"/>
        <charset val="162"/>
      </rPr>
      <t xml:space="preserve">: </t>
    </r>
  </si>
  <si>
    <t xml:space="preserve"> Bu bordro, işverenlerce yukarıdaki muhteviyatına uygun olarak çoğaltılıp kullanılabilecektir. Her yıl için ayrı bordro düzenlenecektir.</t>
  </si>
  <si>
    <t xml:space="preserve">*         </t>
  </si>
  <si>
    <t xml:space="preserve">Ücretin elde edildiği takvim yılı başında geçerli olan ve sanayi kesiminde çalışan 16 yaşından büyük işçiler için uygulanan asgarî ücretin yıllık brüt tutarı yazılacaktır. </t>
  </si>
  <si>
    <t xml:space="preserve">**       </t>
  </si>
  <si>
    <t>Asgari ücretin yıllık brüt tutarının; mükellefin kendisi için % 50'si, çalışmayan ve herhangi bir geliri olmayan eşi için % 10'u, ilk iki çocuk için % 7,5, diğer çocuklar için % 5' idir.</t>
  </si>
  <si>
    <t>***</t>
  </si>
  <si>
    <t>Ücretin elde edildiği takvim yılı başında geçerli olan asgarî ücretin yıllık brüt tutarının asgari geçim indirimi oranı ile çarpılması sonucu elde edilen tutar bu sütuna yazılacaktır</t>
  </si>
  <si>
    <t xml:space="preserve">****      </t>
  </si>
  <si>
    <t>Bu sütuna, (3) no.lu sütunda yer alan asgari geçim indirimine esas tutarın, Gelir Vergisi Kanununun 103 ncü maddesinde yer alan tarifenin ilk dilimine ait oranın uygulanması ile elde edilen tutarın 12’ ye bölünmesiyle bulunan tutar yazılacaktır.</t>
  </si>
  <si>
    <t xml:space="preserve">*****   </t>
  </si>
  <si>
    <t xml:space="preserve">Bu sütuna, (4) no.lu sütundaki tutarlar yazılacaktır. Mahsup edilecek asgari geçim indirimi tutarı, yıl içinde aylar itibariyle bu sütunlarda izlenecektir. </t>
  </si>
  <si>
    <t>Asgari Ücretin Yıllık Brüt Tutarı</t>
  </si>
  <si>
    <t>AYLIK VERGİ MATRAHI</t>
  </si>
  <si>
    <t>PERSONEL BİLGİLERİ</t>
  </si>
  <si>
    <t>Asgari Geçim İndirim Oranı</t>
  </si>
  <si>
    <t>ADI</t>
  </si>
  <si>
    <t>SOYADI</t>
  </si>
  <si>
    <t>Ödenecek Tutar</t>
  </si>
  <si>
    <t>Adı Soyadı</t>
  </si>
  <si>
    <t>İşlemin</t>
  </si>
  <si>
    <t>Nosu</t>
  </si>
  <si>
    <t>Nakit Talepleri Hesabı</t>
  </si>
  <si>
    <t>12</t>
  </si>
  <si>
    <t>Ücretlerde Vergi İndirimi</t>
  </si>
  <si>
    <t>Asgari Geçim İndirim Tutarı</t>
  </si>
  <si>
    <t>Kısa Vadeli Sigortal Kolları Primi</t>
  </si>
  <si>
    <t>Malüllük, Yaşlılık ve Ölüm Sig.Primi</t>
  </si>
  <si>
    <t>Genel Sağlık Sigortası Primi</t>
  </si>
  <si>
    <t>1 YILLIK ASG.BRÜT ÜCRET</t>
  </si>
  <si>
    <t>TL (*)</t>
  </si>
  <si>
    <t xml:space="preserve"> TL </t>
  </si>
  <si>
    <t xml:space="preserve"> Kuruş</t>
  </si>
  <si>
    <t>6</t>
  </si>
  <si>
    <t xml:space="preserve"> </t>
  </si>
  <si>
    <t>10</t>
  </si>
  <si>
    <t>……/……./2016</t>
  </si>
  <si>
    <t>IBAN Numarası</t>
  </si>
  <si>
    <t>UNVANI</t>
  </si>
  <si>
    <t>Düzenleyen (Mutemet)</t>
  </si>
  <si>
    <t>SGK %34,5 Toplamı</t>
  </si>
  <si>
    <t>90</t>
  </si>
  <si>
    <t>Diğer Geçici Per.Yap.Ödemeler</t>
  </si>
  <si>
    <t>1 Adet Ek Ders Çizelgeleri</t>
  </si>
  <si>
    <t>1 Adet Asgari Geçim İndirim Bordrosu</t>
  </si>
  <si>
    <t>1 Adet Banka Ödeme Listesi</t>
  </si>
  <si>
    <t>Malmüdürü</t>
  </si>
  <si>
    <t>……………………….</t>
  </si>
  <si>
    <t>Pınarbaşı</t>
  </si>
  <si>
    <t>vergi no girilecek</t>
  </si>
  <si>
    <t>1 (Bir) Sayfadan ibaret bu belgede yazılı bilgilerin işyeri, defter ve kayıtlarına uygun olduğunu beyan ve kabul ederiz.</t>
  </si>
  <si>
    <t>BRÜT ASGARİ ÜCRET</t>
  </si>
  <si>
    <t xml:space="preserve">1 GÜNLÜK SGK TUTARI </t>
  </si>
  <si>
    <t>MAAŞ KATSAYISI</t>
  </si>
  <si>
    <t>AİT OLDUĞU AY</t>
  </si>
  <si>
    <t>AİT OLDUĞU YIL</t>
  </si>
  <si>
    <t>Yaş.Mal.Emeklilik İşveren (%11)</t>
  </si>
  <si>
    <t>Yaş.Mal.Emeklilik Kişi (%9)</t>
  </si>
  <si>
    <t>Sağlık Sig.Primiİşveren (%7,5)</t>
  </si>
  <si>
    <t>Kısa Vadeli Sigorta Kolları (%2)</t>
  </si>
  <si>
    <t>0</t>
  </si>
  <si>
    <t>Pınarbaşı İlçe Milli Eğitim Müdürlüğü</t>
  </si>
  <si>
    <t>Kayaönü Mah.Eski Hamam Sok.No:7</t>
  </si>
  <si>
    <t>0352 512 14 18</t>
  </si>
  <si>
    <t>NORMAL İCRA KESİNTİSİ</t>
  </si>
  <si>
    <t>PİRİM 
GÜN 
SAY.</t>
  </si>
  <si>
    <t>SGK ŞAHIS  
% 14</t>
  </si>
  <si>
    <t>SGK TOPLAM %34,5</t>
  </si>
  <si>
    <t>AGİ</t>
  </si>
  <si>
    <t>ELE GEÇEN (AGİ DAHİL)</t>
  </si>
  <si>
    <t>YILLIK VERGİ MATRAHI</t>
  </si>
  <si>
    <t>Normal İcra Kesintisi</t>
  </si>
  <si>
    <t>Bütçe Yılı    2017</t>
  </si>
  <si>
    <t>İlhan PİRCİ</t>
  </si>
  <si>
    <t>Sağlık Sig.Primi Kişi (%5)</t>
  </si>
  <si>
    <t>Kayıtlarımıza Uygundur</t>
  </si>
  <si>
    <t>IBAN No</t>
  </si>
  <si>
    <t>………/……./2017</t>
  </si>
  <si>
    <t>EK DERS SAATİ</t>
  </si>
  <si>
    <t>Ek Ders Saati Toplamı</t>
  </si>
  <si>
    <t>EK DERS KARŞILIĞI ÜCRETLİ ÖĞRETMEN BORDROSU</t>
  </si>
  <si>
    <t>Pınarbaşı İlçe Milli Eğitim Müdürlüğü (Okul Öncesi ve İlköğretim Okulları)</t>
  </si>
  <si>
    <t>VERGİ MATRAHI</t>
  </si>
  <si>
    <t>SGK DEVLET
%20,5</t>
  </si>
  <si>
    <t>SGK DEVLET
 %20,5</t>
  </si>
  <si>
    <t>İCRA KESİNTİ LİSTESİ</t>
  </si>
  <si>
    <t>S.No.</t>
  </si>
  <si>
    <t>T.C. Kimlik No</t>
  </si>
  <si>
    <t>Adı-Soyadı</t>
  </si>
  <si>
    <t>İcra Dairesi</t>
  </si>
  <si>
    <t>İcra Dosya No</t>
  </si>
  <si>
    <t>Kesinti Tutarı</t>
  </si>
  <si>
    <t>EK DERS ÇİZELGESİ</t>
  </si>
  <si>
    <t>S</t>
  </si>
  <si>
    <t>TSAAT</t>
  </si>
  <si>
    <t>YIL</t>
  </si>
  <si>
    <t>……./……/2019</t>
  </si>
  <si>
    <t>Okul Müdürü</t>
  </si>
  <si>
    <t>……../……../2019</t>
  </si>
  <si>
    <t>Pınarbaşı Mesleki ve Teknik Anadolu Lisesi</t>
  </si>
  <si>
    <t>Ümit AKKAYA</t>
  </si>
  <si>
    <t>ANKARA 33. İCRA</t>
  </si>
  <si>
    <t>2017/12649</t>
  </si>
  <si>
    <t>YASİN CEPECİ</t>
  </si>
  <si>
    <t>Müdür Yardımcısı</t>
  </si>
  <si>
    <t>MUSTAFA YILMAZ</t>
  </si>
  <si>
    <t>YAHYALI ÇOK PROGRAMLI ANADOLU LİSESİ</t>
  </si>
  <si>
    <t>YAHYALI ÇOK PROGRAMLI ANADOLU LİSESİ MÜDÜRLÜĞÜ (Ücretli Öğretmen Ek Ders)</t>
  </si>
  <si>
    <t>T.C.Vakıfbank KAYSERİ/Yahyalı Şubesi</t>
  </si>
  <si>
    <t>beşbinaltıyüz</t>
  </si>
  <si>
    <t>ellisekiz</t>
  </si>
  <si>
    <t>otuzbir</t>
  </si>
  <si>
    <t xml:space="preserve">ŞULE </t>
  </si>
  <si>
    <t>ÇABUK</t>
  </si>
  <si>
    <t>TR55 0001 5001 5800 7304 2289 32</t>
  </si>
  <si>
    <t>MAŞİDE</t>
  </si>
  <si>
    <t>KAFALI</t>
  </si>
  <si>
    <t>TR31 0001 5001 5800 7302 5315 73</t>
  </si>
  <si>
    <t>İBRAHİM</t>
  </si>
  <si>
    <t>ÖLER</t>
  </si>
  <si>
    <t>TR74 0001 5001 5800 7301 6416 00</t>
  </si>
  <si>
    <t xml:space="preserve">TR36 0001 5001 5800 7305 0555 20 </t>
  </si>
  <si>
    <t xml:space="preserve">REYHANİYE </t>
  </si>
  <si>
    <t>GÜRÜNLÜ</t>
  </si>
  <si>
    <t xml:space="preserve">REYYAN </t>
  </si>
  <si>
    <t>KARAÖZ</t>
  </si>
  <si>
    <t>TR67 0001 5001 5800 7307 8930 85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</si>
</sst>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00"/>
    <numFmt numFmtId="165" formatCode="mmmm\ yy"/>
    <numFmt numFmtId="166" formatCode="_-* #,##0\ _р_._-;\-* #,##0\ _р_._-;_-* &quot;-&quot;\ _р_._-;_-@_-"/>
    <numFmt numFmtId="167" formatCode="#,##0.0"/>
    <numFmt numFmtId="168" formatCode="mmmm\ yyyy"/>
    <numFmt numFmtId="169" formatCode="0.0"/>
    <numFmt numFmtId="170" formatCode="#,##0.000000"/>
  </numFmts>
  <fonts count="43" x14ac:knownFonts="1">
    <font>
      <sz val="10"/>
      <name val="Arial"/>
      <charset val="162"/>
    </font>
    <font>
      <sz val="8"/>
      <name val="Arial Tur"/>
      <family val="2"/>
      <charset val="162"/>
    </font>
    <font>
      <sz val="7"/>
      <name val="Arial Tur"/>
      <family val="2"/>
      <charset val="162"/>
    </font>
    <font>
      <sz val="8"/>
      <name val="Arial"/>
      <family val="2"/>
    </font>
    <font>
      <sz val="10"/>
      <name val="Arial"/>
      <family val="2"/>
      <charset val="162"/>
    </font>
    <font>
      <sz val="9"/>
      <name val="Arial"/>
      <family val="2"/>
    </font>
    <font>
      <sz val="10"/>
      <name val="Arial Tur"/>
      <charset val="162"/>
    </font>
    <font>
      <b/>
      <sz val="8"/>
      <name val="Arial"/>
      <family val="2"/>
    </font>
    <font>
      <sz val="9"/>
      <name val="Arial Tur"/>
      <family val="2"/>
      <charset val="162"/>
    </font>
    <font>
      <sz val="8"/>
      <name val="Arial"/>
      <family val="2"/>
      <charset val="162"/>
    </font>
    <font>
      <sz val="6"/>
      <name val="Arial"/>
      <family val="2"/>
      <charset val="162"/>
    </font>
    <font>
      <sz val="9"/>
      <name val="Arial"/>
      <family val="2"/>
      <charset val="162"/>
    </font>
    <font>
      <sz val="7"/>
      <name val="Arial"/>
      <family val="2"/>
      <charset val="162"/>
    </font>
    <font>
      <b/>
      <sz val="10"/>
      <name val="Arial Tur"/>
      <charset val="162"/>
    </font>
    <font>
      <b/>
      <sz val="10"/>
      <name val="Arial"/>
      <family val="2"/>
    </font>
    <font>
      <b/>
      <sz val="12"/>
      <name val="Arial Tur"/>
      <family val="2"/>
      <charset val="162"/>
    </font>
    <font>
      <sz val="10"/>
      <name val="Times New Roman"/>
      <family val="1"/>
      <charset val="162"/>
    </font>
    <font>
      <b/>
      <sz val="10"/>
      <name val="Times New Roman"/>
      <family val="1"/>
      <charset val="162"/>
    </font>
    <font>
      <b/>
      <sz val="10"/>
      <name val="Arial"/>
      <family val="2"/>
      <charset val="162"/>
    </font>
    <font>
      <sz val="8"/>
      <name val="Arial Tur"/>
      <charset val="162"/>
    </font>
    <font>
      <sz val="6"/>
      <name val="Arial Tur"/>
      <family val="2"/>
      <charset val="162"/>
    </font>
    <font>
      <b/>
      <sz val="8"/>
      <name val="Arial Tur"/>
      <charset val="162"/>
    </font>
    <font>
      <b/>
      <sz val="8"/>
      <name val="Arial Tur"/>
      <family val="2"/>
      <charset val="162"/>
    </font>
    <font>
      <i/>
      <sz val="8"/>
      <name val="Arial Tur"/>
      <charset val="162"/>
    </font>
    <font>
      <i/>
      <sz val="8"/>
      <name val="Arial Tur"/>
      <family val="2"/>
      <charset val="162"/>
    </font>
    <font>
      <i/>
      <sz val="10"/>
      <name val="Arial"/>
      <family val="2"/>
      <charset val="162"/>
    </font>
    <font>
      <sz val="8"/>
      <name val="Times New Roman"/>
      <family val="1"/>
      <charset val="162"/>
    </font>
    <font>
      <sz val="9"/>
      <name val="Times New Roman"/>
      <family val="1"/>
      <charset val="162"/>
    </font>
    <font>
      <b/>
      <sz val="8"/>
      <name val="Times New Roman"/>
      <family val="1"/>
      <charset val="162"/>
    </font>
    <font>
      <b/>
      <sz val="8"/>
      <color rgb="FFFF0000"/>
      <name val="Arial"/>
      <family val="2"/>
      <charset val="162"/>
    </font>
    <font>
      <b/>
      <sz val="8"/>
      <name val="Arial"/>
      <family val="2"/>
      <charset val="162"/>
    </font>
    <font>
      <sz val="9"/>
      <color indexed="81"/>
      <name val="Tahoma"/>
      <family val="2"/>
      <charset val="162"/>
    </font>
    <font>
      <b/>
      <sz val="9"/>
      <color indexed="81"/>
      <name val="Tahoma"/>
      <family val="2"/>
      <charset val="162"/>
    </font>
    <font>
      <b/>
      <sz val="8"/>
      <color indexed="81"/>
      <name val="Tahoma"/>
      <family val="2"/>
      <charset val="162"/>
    </font>
    <font>
      <b/>
      <sz val="7"/>
      <color indexed="81"/>
      <name val="Tahoma"/>
      <family val="2"/>
      <charset val="162"/>
    </font>
    <font>
      <b/>
      <sz val="7"/>
      <name val="Arial"/>
      <family val="2"/>
      <charset val="162"/>
    </font>
    <font>
      <sz val="8"/>
      <color rgb="FFFF0000"/>
      <name val="Arial"/>
      <family val="2"/>
      <charset val="162"/>
    </font>
    <font>
      <sz val="10"/>
      <name val="Arial Tur"/>
      <family val="2"/>
      <charset val="162"/>
    </font>
    <font>
      <sz val="9"/>
      <name val="Arial Tur"/>
      <charset val="162"/>
    </font>
    <font>
      <b/>
      <sz val="9"/>
      <name val="Arial"/>
      <family val="2"/>
      <charset val="162"/>
    </font>
    <font>
      <sz val="7"/>
      <color indexed="8"/>
      <name val="Arial"/>
      <family val="2"/>
      <charset val="162"/>
    </font>
    <font>
      <sz val="8"/>
      <color indexed="8"/>
      <name val="Arial"/>
      <family val="2"/>
      <charset val="162"/>
    </font>
    <font>
      <b/>
      <sz val="8"/>
      <color theme="1"/>
      <name val="Arial"/>
      <family val="2"/>
      <charset val="162"/>
    </font>
  </fonts>
  <fills count="17">
    <fill>
      <patternFill patternType="none"/>
    </fill>
    <fill>
      <patternFill patternType="gray125"/>
    </fill>
    <fill>
      <patternFill patternType="solid">
        <fgColor indexed="10"/>
        <bgColor indexed="64"/>
      </patternFill>
    </fill>
    <fill>
      <patternFill patternType="solid">
        <fgColor indexed="47"/>
        <bgColor indexed="64"/>
      </patternFill>
    </fill>
    <fill>
      <patternFill patternType="solid">
        <fgColor indexed="41"/>
        <bgColor indexed="64"/>
      </patternFill>
    </fill>
    <fill>
      <patternFill patternType="solid">
        <fgColor indexed="22"/>
        <bgColor indexed="64"/>
      </patternFill>
    </fill>
    <fill>
      <patternFill patternType="solid">
        <fgColor indexed="44"/>
        <bgColor indexed="64"/>
      </patternFill>
    </fill>
    <fill>
      <patternFill patternType="solid">
        <fgColor indexed="46"/>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rgb="FF92D050"/>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499984740745262"/>
        <bgColor indexed="64"/>
      </patternFill>
    </fill>
    <fill>
      <patternFill patternType="solid">
        <fgColor theme="1" tint="0.49998474074526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166" fontId="6" fillId="0" borderId="0" applyFont="0" applyFill="0" applyBorder="0" applyAlignment="0" applyProtection="0"/>
  </cellStyleXfs>
  <cellXfs count="623">
    <xf numFmtId="0" fontId="0" fillId="0" borderId="0" xfId="0"/>
    <xf numFmtId="0" fontId="4" fillId="0" borderId="0" xfId="0" applyFont="1"/>
    <xf numFmtId="0" fontId="0" fillId="0" borderId="2" xfId="0" applyBorder="1"/>
    <xf numFmtId="0" fontId="0" fillId="0" borderId="4" xfId="0" applyBorder="1"/>
    <xf numFmtId="0" fontId="0" fillId="0" borderId="8" xfId="0" applyBorder="1"/>
    <xf numFmtId="0" fontId="0" fillId="0" borderId="9" xfId="0" applyBorder="1"/>
    <xf numFmtId="0" fontId="0" fillId="0" borderId="7" xfId="0" applyBorder="1"/>
    <xf numFmtId="0" fontId="8" fillId="0" borderId="1" xfId="0" applyFont="1" applyBorder="1" applyAlignment="1">
      <alignment horizontal="center" vertical="center"/>
    </xf>
    <xf numFmtId="0" fontId="1" fillId="0" borderId="0" xfId="0" applyFont="1" applyBorder="1" applyAlignment="1">
      <alignment horizontal="center" vertical="center"/>
    </xf>
    <xf numFmtId="0" fontId="1" fillId="0" borderId="12" xfId="0" applyFont="1" applyBorder="1" applyAlignment="1">
      <alignment horizontal="center" vertical="center"/>
    </xf>
    <xf numFmtId="49" fontId="1" fillId="0" borderId="12" xfId="0" applyNumberFormat="1" applyFont="1" applyBorder="1" applyAlignment="1">
      <alignment horizontal="center" vertical="center"/>
    </xf>
    <xf numFmtId="0" fontId="1" fillId="0" borderId="0" xfId="0" applyFont="1" applyBorder="1" applyAlignment="1">
      <alignment horizontal="left" vertical="center"/>
    </xf>
    <xf numFmtId="0" fontId="1" fillId="0" borderId="6" xfId="0" applyFont="1" applyBorder="1" applyAlignment="1">
      <alignment horizontal="left" vertical="center"/>
    </xf>
    <xf numFmtId="0" fontId="3" fillId="0" borderId="0" xfId="0" applyFont="1" applyFill="1"/>
    <xf numFmtId="0" fontId="0" fillId="0" borderId="0" xfId="0" applyFill="1" applyAlignment="1">
      <alignment horizontal="left"/>
    </xf>
    <xf numFmtId="4" fontId="6" fillId="2" borderId="15" xfId="0" applyNumberFormat="1" applyFont="1" applyFill="1" applyBorder="1" applyAlignment="1">
      <alignment vertical="center"/>
    </xf>
    <xf numFmtId="3" fontId="6" fillId="3" borderId="16" xfId="0" applyNumberFormat="1" applyFont="1" applyFill="1" applyBorder="1" applyAlignment="1">
      <alignment vertical="center"/>
    </xf>
    <xf numFmtId="3" fontId="6" fillId="3" borderId="16" xfId="0" applyNumberFormat="1" applyFont="1" applyFill="1" applyBorder="1" applyAlignment="1">
      <alignment horizontal="center" vertical="center"/>
    </xf>
    <xf numFmtId="3" fontId="6" fillId="3" borderId="17" xfId="0" applyNumberFormat="1" applyFont="1" applyFill="1" applyBorder="1" applyAlignment="1">
      <alignment horizontal="center" vertical="center"/>
    </xf>
    <xf numFmtId="4" fontId="6" fillId="3" borderId="15" xfId="0" applyNumberFormat="1" applyFont="1" applyFill="1" applyBorder="1" applyAlignment="1">
      <alignment vertical="center"/>
    </xf>
    <xf numFmtId="0" fontId="6" fillId="3" borderId="0" xfId="0" applyFont="1" applyFill="1" applyBorder="1"/>
    <xf numFmtId="3" fontId="6" fillId="3" borderId="18" xfId="0" applyNumberFormat="1" applyFont="1" applyFill="1" applyBorder="1"/>
    <xf numFmtId="0" fontId="6" fillId="3" borderId="18" xfId="0" applyFont="1" applyFill="1" applyBorder="1"/>
    <xf numFmtId="3" fontId="6" fillId="3" borderId="15" xfId="0" applyNumberFormat="1" applyFont="1" applyFill="1" applyBorder="1" applyAlignment="1">
      <alignment vertical="center"/>
    </xf>
    <xf numFmtId="0" fontId="6" fillId="3" borderId="19" xfId="0" applyFont="1" applyFill="1" applyBorder="1"/>
    <xf numFmtId="4" fontId="0" fillId="4" borderId="0" xfId="0" applyNumberFormat="1" applyFill="1" applyAlignment="1">
      <alignment horizontal="left"/>
    </xf>
    <xf numFmtId="3" fontId="0" fillId="0" borderId="0" xfId="0" applyNumberFormat="1"/>
    <xf numFmtId="49" fontId="21" fillId="0" borderId="12" xfId="0" applyNumberFormat="1" applyFont="1" applyBorder="1" applyAlignment="1">
      <alignment horizontal="center" vertical="center"/>
    </xf>
    <xf numFmtId="0" fontId="23" fillId="0" borderId="12" xfId="0" applyFont="1" applyBorder="1" applyAlignment="1">
      <alignment horizontal="center" vertical="center"/>
    </xf>
    <xf numFmtId="49" fontId="23" fillId="0" borderId="12" xfId="0" applyNumberFormat="1" applyFont="1" applyBorder="1" applyAlignment="1">
      <alignment horizontal="center" vertical="center"/>
    </xf>
    <xf numFmtId="0" fontId="1" fillId="0" borderId="0" xfId="0" applyFont="1" applyBorder="1" applyAlignment="1">
      <alignment vertical="center"/>
    </xf>
    <xf numFmtId="0" fontId="23" fillId="0" borderId="0" xfId="0" applyFont="1" applyBorder="1" applyAlignment="1">
      <alignment vertical="center"/>
    </xf>
    <xf numFmtId="0" fontId="8" fillId="0" borderId="2" xfId="0" applyFont="1" applyBorder="1" applyAlignment="1">
      <alignment vertical="center"/>
    </xf>
    <xf numFmtId="0" fontId="8" fillId="0" borderId="0" xfId="0" applyFont="1" applyBorder="1" applyAlignment="1">
      <alignment vertical="center"/>
    </xf>
    <xf numFmtId="0" fontId="0" fillId="0" borderId="3" xfId="0" applyBorder="1"/>
    <xf numFmtId="0" fontId="1" fillId="0" borderId="5" xfId="0" applyFont="1" applyBorder="1" applyAlignment="1"/>
    <xf numFmtId="0" fontId="6" fillId="0" borderId="0" xfId="0" applyFont="1" applyBorder="1"/>
    <xf numFmtId="0" fontId="6" fillId="0" borderId="6" xfId="0" applyFont="1" applyBorder="1"/>
    <xf numFmtId="0" fontId="21" fillId="0" borderId="12" xfId="0" applyFont="1" applyBorder="1" applyAlignment="1">
      <alignment horizontal="center" vertical="center"/>
    </xf>
    <xf numFmtId="0" fontId="24" fillId="0" borderId="12" xfId="0" applyFont="1" applyBorder="1" applyAlignment="1">
      <alignment horizontal="center" vertical="center"/>
    </xf>
    <xf numFmtId="49" fontId="24" fillId="0" borderId="12" xfId="0" applyNumberFormat="1" applyFont="1" applyBorder="1" applyAlignment="1">
      <alignment horizontal="center" vertical="center"/>
    </xf>
    <xf numFmtId="0" fontId="25" fillId="0" borderId="0" xfId="0" applyFont="1"/>
    <xf numFmtId="0" fontId="16" fillId="0" borderId="0" xfId="0" applyFont="1" applyAlignment="1">
      <alignment vertical="center"/>
    </xf>
    <xf numFmtId="0" fontId="27" fillId="0" borderId="10" xfId="0" applyFont="1" applyBorder="1" applyAlignment="1">
      <alignment vertical="center"/>
    </xf>
    <xf numFmtId="0" fontId="16" fillId="0" borderId="11" xfId="0" applyFont="1" applyBorder="1" applyAlignment="1">
      <alignment vertical="center"/>
    </xf>
    <xf numFmtId="4" fontId="16" fillId="0" borderId="11" xfId="0" applyNumberFormat="1" applyFont="1" applyBorder="1" applyAlignment="1">
      <alignment vertical="center"/>
    </xf>
    <xf numFmtId="0" fontId="16" fillId="0" borderId="11" xfId="0" applyFont="1" applyBorder="1" applyAlignment="1">
      <alignment horizontal="center" vertical="center"/>
    </xf>
    <xf numFmtId="0" fontId="16" fillId="0" borderId="13" xfId="0" applyFont="1" applyBorder="1" applyAlignment="1">
      <alignment vertical="center"/>
    </xf>
    <xf numFmtId="0" fontId="27" fillId="0" borderId="1" xfId="0" applyFont="1" applyBorder="1" applyAlignment="1">
      <alignment horizontal="center" vertical="center"/>
    </xf>
    <xf numFmtId="0" fontId="16" fillId="0" borderId="0" xfId="0" applyFont="1" applyAlignment="1">
      <alignment horizontal="center" vertical="center"/>
    </xf>
    <xf numFmtId="0" fontId="27" fillId="0" borderId="1" xfId="0" applyFont="1" applyBorder="1" applyAlignment="1">
      <alignment horizontal="center" vertical="center" textRotation="90"/>
    </xf>
    <xf numFmtId="3" fontId="16" fillId="0" borderId="1" xfId="0" applyNumberFormat="1" applyFont="1" applyBorder="1" applyAlignment="1">
      <alignment horizontal="center" vertical="center"/>
    </xf>
    <xf numFmtId="0" fontId="28" fillId="0" borderId="0" xfId="0" applyFont="1" applyAlignment="1">
      <alignment horizontal="justify"/>
    </xf>
    <xf numFmtId="0" fontId="26" fillId="0" borderId="0" xfId="0" applyFont="1" applyAlignment="1">
      <alignment horizontal="justify"/>
    </xf>
    <xf numFmtId="0" fontId="26" fillId="0" borderId="0" xfId="0" applyFont="1" applyAlignment="1">
      <alignment horizontal="justify" wrapText="1"/>
    </xf>
    <xf numFmtId="3" fontId="16" fillId="0" borderId="1" xfId="0" applyNumberFormat="1" applyFont="1" applyBorder="1" applyAlignment="1">
      <alignment horizontal="left" vertical="center"/>
    </xf>
    <xf numFmtId="4" fontId="16" fillId="0" borderId="1" xfId="0" applyNumberFormat="1" applyFont="1" applyBorder="1" applyAlignment="1">
      <alignment horizontal="right" vertical="center"/>
    </xf>
    <xf numFmtId="0" fontId="11" fillId="0" borderId="0" xfId="0" applyFont="1" applyAlignment="1">
      <alignment vertical="center" wrapText="1"/>
    </xf>
    <xf numFmtId="0" fontId="11" fillId="0" borderId="0" xfId="0" applyFont="1" applyAlignment="1">
      <alignment horizontal="center" vertical="center" wrapText="1"/>
    </xf>
    <xf numFmtId="0" fontId="5" fillId="5" borderId="1" xfId="0" applyFont="1" applyFill="1" applyBorder="1" applyAlignment="1">
      <alignment horizontal="center"/>
    </xf>
    <xf numFmtId="4" fontId="11" fillId="3" borderId="1" xfId="0" applyNumberFormat="1" applyFont="1" applyFill="1" applyBorder="1" applyAlignment="1">
      <alignment horizontal="right" vertical="center" wrapText="1"/>
    </xf>
    <xf numFmtId="4" fontId="11" fillId="5" borderId="1" xfId="0" applyNumberFormat="1" applyFont="1" applyFill="1" applyBorder="1" applyAlignment="1">
      <alignment horizontal="right" vertical="center" wrapText="1"/>
    </xf>
    <xf numFmtId="2" fontId="11" fillId="5" borderId="1" xfId="0" applyNumberFormat="1" applyFont="1" applyFill="1" applyBorder="1" applyAlignment="1">
      <alignment vertical="center" wrapText="1"/>
    </xf>
    <xf numFmtId="0" fontId="0" fillId="0" borderId="10" xfId="0" applyBorder="1"/>
    <xf numFmtId="0" fontId="0" fillId="0" borderId="11" xfId="0" applyBorder="1"/>
    <xf numFmtId="167" fontId="16" fillId="0" borderId="1" xfId="0" applyNumberFormat="1" applyFont="1" applyBorder="1" applyAlignment="1">
      <alignment horizontal="center" vertical="center"/>
    </xf>
    <xf numFmtId="0" fontId="3" fillId="0" borderId="1" xfId="0" applyFont="1" applyFill="1" applyBorder="1" applyAlignment="1">
      <alignment horizontal="center"/>
    </xf>
    <xf numFmtId="164" fontId="3" fillId="0" borderId="1" xfId="0" applyNumberFormat="1" applyFont="1" applyFill="1" applyBorder="1" applyAlignment="1">
      <alignment horizontal="right"/>
    </xf>
    <xf numFmtId="4" fontId="3" fillId="0" borderId="1" xfId="0" applyNumberFormat="1" applyFont="1" applyFill="1" applyBorder="1" applyAlignment="1">
      <alignment horizontal="right"/>
    </xf>
    <xf numFmtId="4" fontId="16" fillId="0" borderId="0" xfId="0" applyNumberFormat="1" applyFont="1" applyAlignment="1">
      <alignment vertical="center"/>
    </xf>
    <xf numFmtId="3" fontId="7" fillId="0" borderId="1" xfId="0" applyNumberFormat="1" applyFont="1" applyFill="1" applyBorder="1" applyAlignment="1">
      <alignment horizontal="center" vertical="center" shrinkToFit="1"/>
    </xf>
    <xf numFmtId="4" fontId="7" fillId="0" borderId="1" xfId="0" applyNumberFormat="1" applyFont="1" applyFill="1" applyBorder="1" applyAlignment="1">
      <alignment horizontal="right" vertical="center" shrinkToFit="1"/>
    </xf>
    <xf numFmtId="0" fontId="3" fillId="0" borderId="2" xfId="0" applyFont="1" applyFill="1" applyBorder="1" applyAlignment="1">
      <alignment horizontal="center"/>
    </xf>
    <xf numFmtId="0" fontId="4" fillId="0" borderId="0" xfId="0" applyFont="1" applyFill="1" applyAlignment="1">
      <alignment vertical="center"/>
    </xf>
    <xf numFmtId="0" fontId="4" fillId="0" borderId="1" xfId="0" applyFont="1" applyFill="1" applyBorder="1" applyAlignment="1">
      <alignment vertical="center"/>
    </xf>
    <xf numFmtId="3" fontId="4" fillId="0" borderId="0" xfId="0" applyNumberFormat="1" applyFont="1" applyFill="1" applyAlignment="1">
      <alignment vertical="center"/>
    </xf>
    <xf numFmtId="0" fontId="4" fillId="0" borderId="3" xfId="0" applyFont="1" applyFill="1" applyBorder="1" applyAlignment="1">
      <alignment vertical="center"/>
    </xf>
    <xf numFmtId="0" fontId="4" fillId="0" borderId="2" xfId="0" applyFont="1" applyFill="1" applyBorder="1" applyAlignment="1">
      <alignment vertical="center"/>
    </xf>
    <xf numFmtId="0" fontId="4" fillId="0" borderId="4" xfId="0" applyFont="1" applyFill="1" applyBorder="1" applyAlignment="1">
      <alignment vertical="center"/>
    </xf>
    <xf numFmtId="0" fontId="4" fillId="0" borderId="5" xfId="0" applyFont="1" applyFill="1" applyBorder="1" applyAlignment="1">
      <alignment vertical="center"/>
    </xf>
    <xf numFmtId="0" fontId="4" fillId="0" borderId="10" xfId="0" applyFont="1" applyFill="1" applyBorder="1" applyAlignment="1">
      <alignment vertical="center"/>
    </xf>
    <xf numFmtId="0" fontId="4" fillId="0" borderId="13" xfId="0" applyFont="1" applyFill="1" applyBorder="1" applyAlignment="1">
      <alignment vertical="center"/>
    </xf>
    <xf numFmtId="0" fontId="4" fillId="0" borderId="6" xfId="0" applyFont="1" applyFill="1" applyBorder="1" applyAlignment="1">
      <alignment vertical="center"/>
    </xf>
    <xf numFmtId="0" fontId="30" fillId="0" borderId="1" xfId="0" applyFont="1" applyFill="1" applyBorder="1" applyAlignment="1">
      <alignment horizontal="center" vertical="center"/>
    </xf>
    <xf numFmtId="0" fontId="18" fillId="0" borderId="0" xfId="0" applyFont="1"/>
    <xf numFmtId="0" fontId="11" fillId="0" borderId="0" xfId="0" applyFont="1" applyFill="1" applyAlignment="1">
      <alignment vertical="center" wrapText="1"/>
    </xf>
    <xf numFmtId="0" fontId="5" fillId="8" borderId="1" xfId="0" applyFont="1" applyFill="1" applyBorder="1" applyAlignment="1">
      <alignment horizontal="center"/>
    </xf>
    <xf numFmtId="4" fontId="11" fillId="8" borderId="1" xfId="0" applyNumberFormat="1" applyFont="1" applyFill="1" applyBorder="1" applyAlignment="1">
      <alignment horizontal="right" vertical="center"/>
    </xf>
    <xf numFmtId="4" fontId="11" fillId="9" borderId="1" xfId="0" applyNumberFormat="1" applyFont="1" applyFill="1" applyBorder="1" applyAlignment="1">
      <alignment horizontal="right" vertical="center"/>
    </xf>
    <xf numFmtId="4" fontId="11" fillId="9" borderId="1" xfId="0" applyNumberFormat="1" applyFont="1" applyFill="1" applyBorder="1" applyAlignment="1">
      <alignment horizontal="right" vertical="center" wrapText="1"/>
    </xf>
    <xf numFmtId="4" fontId="3" fillId="0" borderId="2" xfId="0" applyNumberFormat="1" applyFont="1" applyFill="1" applyBorder="1" applyAlignment="1">
      <alignment horizontal="center"/>
    </xf>
    <xf numFmtId="0" fontId="18" fillId="0" borderId="0" xfId="0" applyFont="1" applyFill="1" applyAlignment="1">
      <alignment vertical="center"/>
    </xf>
    <xf numFmtId="0" fontId="12" fillId="0" borderId="1" xfId="0" applyFont="1" applyFill="1" applyBorder="1" applyAlignment="1">
      <alignment horizontal="center" vertical="center" wrapText="1"/>
    </xf>
    <xf numFmtId="0" fontId="18" fillId="0" borderId="0" xfId="0" applyFont="1" applyFill="1" applyBorder="1" applyAlignment="1">
      <alignment horizontal="center" vertical="center"/>
    </xf>
    <xf numFmtId="4" fontId="4" fillId="0" borderId="0" xfId="0" applyNumberFormat="1" applyFont="1" applyFill="1" applyAlignment="1">
      <alignment vertical="center"/>
    </xf>
    <xf numFmtId="0" fontId="9" fillId="0" borderId="1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3" xfId="0" applyFont="1" applyFill="1" applyBorder="1" applyAlignment="1">
      <alignment horizontal="center" vertical="center"/>
    </xf>
    <xf numFmtId="0" fontId="9" fillId="0" borderId="0" xfId="0" applyFont="1" applyFill="1" applyBorder="1" applyAlignment="1">
      <alignment horizontal="center" vertical="center"/>
    </xf>
    <xf numFmtId="0" fontId="12" fillId="0" borderId="0"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0" xfId="0" applyFont="1" applyFill="1" applyBorder="1" applyAlignment="1">
      <alignment horizontal="center" vertical="center" wrapText="1"/>
    </xf>
    <xf numFmtId="0" fontId="4" fillId="0" borderId="1" xfId="0" applyFont="1" applyFill="1" applyBorder="1" applyAlignment="1">
      <alignment horizontal="center" vertical="center"/>
    </xf>
    <xf numFmtId="0" fontId="9" fillId="0" borderId="10" xfId="0" applyFont="1" applyFill="1" applyBorder="1" applyAlignment="1">
      <alignment horizontal="center" vertical="center"/>
    </xf>
    <xf numFmtId="0" fontId="36"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 xfId="0" applyFont="1" applyFill="1" applyBorder="1" applyAlignment="1">
      <alignment horizontal="center" vertical="center"/>
    </xf>
    <xf numFmtId="0" fontId="1" fillId="0" borderId="12" xfId="0" applyFont="1" applyBorder="1" applyAlignment="1">
      <alignment horizontal="center" vertical="center"/>
    </xf>
    <xf numFmtId="0" fontId="3" fillId="0" borderId="0" xfId="0" applyFont="1" applyFill="1" applyBorder="1" applyAlignment="1">
      <alignment horizontal="center"/>
    </xf>
    <xf numFmtId="4" fontId="3" fillId="0" borderId="0" xfId="0" applyNumberFormat="1" applyFont="1" applyFill="1" applyBorder="1" applyAlignment="1">
      <alignment horizontal="center"/>
    </xf>
    <xf numFmtId="0" fontId="3" fillId="0" borderId="5" xfId="0" applyFont="1" applyFill="1" applyBorder="1" applyAlignment="1"/>
    <xf numFmtId="1" fontId="19" fillId="0" borderId="1" xfId="0" applyNumberFormat="1" applyFont="1" applyFill="1" applyBorder="1" applyAlignment="1">
      <alignment vertical="center"/>
    </xf>
    <xf numFmtId="0" fontId="3" fillId="0" borderId="3" xfId="0" applyFont="1" applyFill="1" applyBorder="1"/>
    <xf numFmtId="0" fontId="3" fillId="0" borderId="2" xfId="0" applyFont="1" applyFill="1" applyBorder="1"/>
    <xf numFmtId="168" fontId="3" fillId="0" borderId="2" xfId="0" applyNumberFormat="1" applyFont="1" applyFill="1" applyBorder="1" applyAlignment="1">
      <alignment horizontal="center"/>
    </xf>
    <xf numFmtId="0" fontId="3" fillId="0" borderId="4" xfId="0" applyFont="1" applyFill="1" applyBorder="1"/>
    <xf numFmtId="0" fontId="3" fillId="0" borderId="0" xfId="0" applyFont="1" applyFill="1" applyBorder="1" applyAlignment="1"/>
    <xf numFmtId="0" fontId="3" fillId="0" borderId="6" xfId="0" applyFont="1" applyFill="1" applyBorder="1" applyAlignment="1"/>
    <xf numFmtId="0" fontId="3" fillId="0" borderId="5" xfId="0" applyFont="1" applyFill="1" applyBorder="1"/>
    <xf numFmtId="0" fontId="3" fillId="0" borderId="0" xfId="0" applyFont="1" applyFill="1" applyBorder="1"/>
    <xf numFmtId="168" fontId="3" fillId="0" borderId="0" xfId="0" applyNumberFormat="1" applyFont="1" applyFill="1" applyBorder="1" applyAlignment="1">
      <alignment horizontal="center"/>
    </xf>
    <xf numFmtId="0" fontId="3" fillId="0" borderId="6" xfId="0" applyFont="1" applyFill="1" applyBorder="1"/>
    <xf numFmtId="0" fontId="3" fillId="0" borderId="7" xfId="0" applyFont="1" applyFill="1" applyBorder="1"/>
    <xf numFmtId="0" fontId="3" fillId="0" borderId="8" xfId="0" applyFont="1" applyFill="1" applyBorder="1"/>
    <xf numFmtId="0" fontId="3" fillId="0" borderId="9" xfId="0" applyFont="1" applyFill="1" applyBorder="1"/>
    <xf numFmtId="170" fontId="4" fillId="12" borderId="1" xfId="0" applyNumberFormat="1" applyFont="1" applyFill="1" applyBorder="1" applyAlignment="1">
      <alignment horizontal="right" vertical="center"/>
    </xf>
    <xf numFmtId="0" fontId="18" fillId="10" borderId="1" xfId="0" applyFont="1" applyFill="1" applyBorder="1"/>
    <xf numFmtId="0" fontId="0" fillId="0" borderId="13" xfId="0" applyBorder="1"/>
    <xf numFmtId="0" fontId="4" fillId="12" borderId="1" xfId="0" applyFont="1" applyFill="1" applyBorder="1" applyAlignment="1">
      <alignment horizontal="center"/>
    </xf>
    <xf numFmtId="0" fontId="0" fillId="12" borderId="1" xfId="0" applyFill="1" applyBorder="1" applyAlignment="1">
      <alignment horizontal="center"/>
    </xf>
    <xf numFmtId="0" fontId="4" fillId="12" borderId="1" xfId="0" applyFont="1" applyFill="1" applyBorder="1" applyAlignment="1">
      <alignment horizontal="center" vertical="center"/>
    </xf>
    <xf numFmtId="49" fontId="4" fillId="12" borderId="1" xfId="0" applyNumberFormat="1" applyFont="1" applyFill="1" applyBorder="1" applyAlignment="1">
      <alignment horizontal="center" vertical="center"/>
    </xf>
    <xf numFmtId="0" fontId="4" fillId="12" borderId="12" xfId="0" applyFont="1" applyFill="1" applyBorder="1" applyAlignment="1">
      <alignment horizontal="center" vertical="center"/>
    </xf>
    <xf numFmtId="0" fontId="4" fillId="0" borderId="0" xfId="0" quotePrefix="1" applyFont="1" applyAlignment="1"/>
    <xf numFmtId="0" fontId="37" fillId="0" borderId="0" xfId="0" applyFont="1" applyProtection="1">
      <protection hidden="1"/>
    </xf>
    <xf numFmtId="0" fontId="37" fillId="0" borderId="0" xfId="0" applyFont="1" applyAlignment="1" applyProtection="1">
      <protection hidden="1"/>
    </xf>
    <xf numFmtId="0" fontId="37" fillId="0" borderId="1" xfId="0" applyFont="1" applyBorder="1" applyProtection="1">
      <protection hidden="1"/>
    </xf>
    <xf numFmtId="0" fontId="37" fillId="0" borderId="10" xfId="0" applyFont="1" applyBorder="1" applyProtection="1">
      <protection hidden="1"/>
    </xf>
    <xf numFmtId="0" fontId="37" fillId="0" borderId="11" xfId="0" applyFont="1" applyBorder="1" applyProtection="1">
      <protection hidden="1"/>
    </xf>
    <xf numFmtId="0" fontId="37" fillId="0" borderId="11" xfId="0" applyFont="1" applyBorder="1" applyAlignment="1" applyProtection="1">
      <alignment horizontal="right"/>
      <protection hidden="1"/>
    </xf>
    <xf numFmtId="1" fontId="4" fillId="0" borderId="1" xfId="0" applyNumberFormat="1" applyFont="1" applyBorder="1" applyAlignment="1" applyProtection="1">
      <alignment horizontal="center"/>
      <protection hidden="1"/>
    </xf>
    <xf numFmtId="3" fontId="4" fillId="0" borderId="1" xfId="0" applyNumberFormat="1" applyFont="1" applyBorder="1" applyAlignment="1" applyProtection="1">
      <alignment horizontal="left"/>
      <protection hidden="1"/>
    </xf>
    <xf numFmtId="0" fontId="4" fillId="0" borderId="1" xfId="0" applyFont="1" applyBorder="1" applyAlignment="1" applyProtection="1">
      <alignment horizontal="center"/>
      <protection hidden="1"/>
    </xf>
    <xf numFmtId="0" fontId="11" fillId="9" borderId="1" xfId="0" applyFont="1" applyFill="1" applyBorder="1" applyAlignment="1">
      <alignment vertical="center" wrapText="1"/>
    </xf>
    <xf numFmtId="0" fontId="11" fillId="8" borderId="1" xfId="0" applyFont="1" applyFill="1" applyBorder="1" applyAlignment="1">
      <alignment vertical="center" wrapText="1"/>
    </xf>
    <xf numFmtId="0" fontId="11" fillId="8" borderId="1" xfId="0" applyFont="1" applyFill="1" applyBorder="1" applyAlignment="1">
      <alignment horizontal="center" vertical="center" wrapText="1"/>
    </xf>
    <xf numFmtId="0" fontId="11" fillId="9" borderId="1" xfId="0" applyFont="1" applyFill="1" applyBorder="1" applyAlignment="1">
      <alignment vertical="center"/>
    </xf>
    <xf numFmtId="14" fontId="3" fillId="0" borderId="0" xfId="0" quotePrefix="1" applyNumberFormat="1" applyFont="1" applyFill="1" applyBorder="1" applyAlignment="1">
      <alignment horizontal="center"/>
    </xf>
    <xf numFmtId="0" fontId="3" fillId="0" borderId="0" xfId="0" applyFont="1" applyFill="1" applyBorder="1" applyAlignment="1">
      <alignment horizontal="center"/>
    </xf>
    <xf numFmtId="14" fontId="3" fillId="0" borderId="0" xfId="0" applyNumberFormat="1" applyFont="1" applyFill="1" applyBorder="1" applyAlignment="1">
      <alignment horizontal="center"/>
    </xf>
    <xf numFmtId="0" fontId="1" fillId="0" borderId="12" xfId="0" applyFont="1" applyBorder="1" applyAlignment="1">
      <alignment horizontal="center" vertical="center"/>
    </xf>
    <xf numFmtId="49" fontId="4" fillId="0" borderId="0" xfId="0" applyNumberFormat="1" applyFont="1" applyAlignment="1">
      <alignment horizontal="center"/>
    </xf>
    <xf numFmtId="0" fontId="37" fillId="0" borderId="0" xfId="0" applyFont="1" applyAlignment="1" applyProtection="1">
      <alignment horizontal="center"/>
      <protection hidden="1"/>
    </xf>
    <xf numFmtId="0" fontId="11" fillId="5" borderId="1" xfId="0" applyFont="1" applyFill="1" applyBorder="1" applyAlignment="1">
      <alignment horizontal="center" vertical="center" wrapText="1"/>
    </xf>
    <xf numFmtId="0" fontId="38" fillId="8" borderId="1" xfId="0" applyFont="1" applyFill="1" applyBorder="1" applyAlignment="1">
      <alignment vertical="center"/>
    </xf>
    <xf numFmtId="1" fontId="11" fillId="9" borderId="1" xfId="0" applyNumberFormat="1" applyFont="1" applyFill="1" applyBorder="1" applyAlignment="1">
      <alignment horizontal="center" vertical="center" wrapText="1"/>
    </xf>
    <xf numFmtId="169" fontId="11" fillId="9" borderId="1" xfId="0" applyNumberFormat="1" applyFont="1" applyFill="1" applyBorder="1" applyAlignment="1">
      <alignment horizontal="center" vertical="center"/>
    </xf>
    <xf numFmtId="49" fontId="11" fillId="8" borderId="1" xfId="0" applyNumberFormat="1" applyFont="1" applyFill="1" applyBorder="1" applyAlignment="1">
      <alignment horizontal="center" vertical="center"/>
    </xf>
    <xf numFmtId="49" fontId="11" fillId="9" borderId="1" xfId="0" applyNumberFormat="1" applyFont="1" applyFill="1" applyBorder="1" applyAlignment="1">
      <alignment horizontal="center" vertical="center"/>
    </xf>
    <xf numFmtId="49" fontId="11" fillId="5" borderId="1" xfId="0" applyNumberFormat="1" applyFont="1" applyFill="1" applyBorder="1" applyAlignment="1">
      <alignment horizontal="center" vertical="center"/>
    </xf>
    <xf numFmtId="0" fontId="38" fillId="5" borderId="1" xfId="0" applyFont="1" applyFill="1" applyBorder="1" applyAlignment="1">
      <alignment vertical="center"/>
    </xf>
    <xf numFmtId="49" fontId="11" fillId="9" borderId="1" xfId="0" applyNumberFormat="1" applyFont="1" applyFill="1" applyBorder="1" applyAlignment="1">
      <alignment horizontal="center" vertical="center" wrapText="1"/>
    </xf>
    <xf numFmtId="0" fontId="11" fillId="3" borderId="1" xfId="0" applyFont="1" applyFill="1" applyBorder="1" applyAlignment="1">
      <alignment vertical="center"/>
    </xf>
    <xf numFmtId="1" fontId="11" fillId="3" borderId="1" xfId="0" applyNumberFormat="1" applyFont="1" applyFill="1" applyBorder="1" applyAlignment="1">
      <alignment horizontal="center" vertical="center"/>
    </xf>
    <xf numFmtId="4" fontId="7" fillId="13" borderId="1" xfId="0" applyNumberFormat="1" applyFont="1" applyFill="1" applyBorder="1" applyAlignment="1">
      <alignment horizontal="right" vertical="center" shrinkToFit="1"/>
    </xf>
    <xf numFmtId="3" fontId="7" fillId="13" borderId="1" xfId="0" applyNumberFormat="1" applyFont="1" applyFill="1" applyBorder="1" applyAlignment="1">
      <alignment horizontal="center" vertical="center" shrinkToFit="1"/>
    </xf>
    <xf numFmtId="49" fontId="4" fillId="0" borderId="0" xfId="0" applyNumberFormat="1" applyFont="1" applyAlignment="1"/>
    <xf numFmtId="4" fontId="4" fillId="0" borderId="1" xfId="0" applyNumberFormat="1" applyFont="1" applyBorder="1" applyAlignment="1" applyProtection="1">
      <alignment horizontal="right"/>
      <protection hidden="1"/>
    </xf>
    <xf numFmtId="4" fontId="13" fillId="0" borderId="1" xfId="0" applyNumberFormat="1" applyFont="1" applyBorder="1" applyAlignment="1" applyProtection="1">
      <alignment horizontal="right"/>
      <protection hidden="1"/>
    </xf>
    <xf numFmtId="17" fontId="37" fillId="0" borderId="11" xfId="0" applyNumberFormat="1" applyFont="1" applyBorder="1" applyAlignment="1" applyProtection="1">
      <alignment horizontal="center"/>
      <protection hidden="1"/>
    </xf>
    <xf numFmtId="0" fontId="18" fillId="0" borderId="0" xfId="0" applyFont="1" applyAlignment="1">
      <alignment horizontal="center"/>
    </xf>
    <xf numFmtId="4" fontId="11" fillId="0" borderId="0" xfId="0" applyNumberFormat="1" applyFont="1" applyAlignment="1">
      <alignment horizontal="center" vertical="center" wrapText="1"/>
    </xf>
    <xf numFmtId="4" fontId="11" fillId="9" borderId="1" xfId="0" applyNumberFormat="1" applyFont="1" applyFill="1" applyBorder="1" applyAlignment="1">
      <alignment horizontal="center" vertical="center" wrapText="1"/>
    </xf>
    <xf numFmtId="4" fontId="11" fillId="9" borderId="1" xfId="0" applyNumberFormat="1" applyFont="1" applyFill="1" applyBorder="1" applyAlignment="1">
      <alignment horizontal="center" vertical="center"/>
    </xf>
    <xf numFmtId="0" fontId="39" fillId="8" borderId="1" xfId="0" applyFont="1" applyFill="1" applyBorder="1" applyAlignment="1">
      <alignment horizontal="center" vertical="center" wrapText="1"/>
    </xf>
    <xf numFmtId="0" fontId="39" fillId="9" borderId="1" xfId="0" applyFont="1" applyFill="1" applyBorder="1" applyAlignment="1">
      <alignment horizontal="center" vertical="center" wrapText="1"/>
    </xf>
    <xf numFmtId="4" fontId="39" fillId="9" borderId="1" xfId="0" applyNumberFormat="1" applyFont="1" applyFill="1" applyBorder="1" applyAlignment="1">
      <alignment horizontal="center" vertical="center" wrapText="1"/>
    </xf>
    <xf numFmtId="0" fontId="39" fillId="8" borderId="1" xfId="0" applyFont="1" applyFill="1" applyBorder="1" applyAlignment="1">
      <alignment horizontal="center" vertical="center"/>
    </xf>
    <xf numFmtId="4" fontId="39" fillId="9" borderId="1" xfId="0" applyNumberFormat="1" applyFont="1" applyFill="1" applyBorder="1" applyAlignment="1">
      <alignment horizontal="right" vertical="center"/>
    </xf>
    <xf numFmtId="0" fontId="39" fillId="9" borderId="1" xfId="0" applyFont="1" applyFill="1" applyBorder="1" applyAlignment="1">
      <alignment horizontal="center" vertical="center"/>
    </xf>
    <xf numFmtId="0" fontId="39" fillId="5" borderId="1" xfId="0" applyFont="1" applyFill="1" applyBorder="1" applyAlignment="1">
      <alignment horizontal="center" vertical="center"/>
    </xf>
    <xf numFmtId="0" fontId="39" fillId="3" borderId="1" xfId="0" applyFont="1" applyFill="1" applyBorder="1" applyAlignment="1">
      <alignment horizontal="center" vertical="center"/>
    </xf>
    <xf numFmtId="49" fontId="1" fillId="0" borderId="10" xfId="0" applyNumberFormat="1" applyFont="1" applyBorder="1" applyAlignment="1">
      <alignment vertical="center"/>
    </xf>
    <xf numFmtId="0" fontId="1" fillId="0" borderId="11" xfId="0" applyNumberFormat="1" applyFont="1" applyBorder="1" applyAlignment="1">
      <alignment vertical="center"/>
    </xf>
    <xf numFmtId="4" fontId="17" fillId="0" borderId="1" xfId="0" applyNumberFormat="1" applyFont="1" applyBorder="1" applyAlignment="1">
      <alignment horizontal="right" vertical="center"/>
    </xf>
    <xf numFmtId="49" fontId="8" fillId="0" borderId="0" xfId="0" applyNumberFormat="1" applyFont="1" applyFill="1" applyBorder="1" applyAlignment="1" applyProtection="1">
      <alignment vertical="center" wrapText="1"/>
      <protection hidden="1"/>
    </xf>
    <xf numFmtId="0" fontId="0" fillId="0" borderId="0" xfId="0" applyAlignment="1">
      <alignment vertical="center"/>
    </xf>
    <xf numFmtId="0" fontId="0" fillId="0" borderId="0" xfId="0" applyAlignment="1">
      <alignment horizontal="center" vertical="center"/>
    </xf>
    <xf numFmtId="0" fontId="37" fillId="0" borderId="0" xfId="0" applyFont="1" applyAlignment="1" applyProtection="1">
      <alignment vertical="center"/>
      <protection hidden="1"/>
    </xf>
    <xf numFmtId="0" fontId="37" fillId="0" borderId="0" xfId="0" applyFont="1" applyAlignment="1" applyProtection="1">
      <alignment horizontal="center" vertical="center"/>
      <protection hidden="1"/>
    </xf>
    <xf numFmtId="0" fontId="37" fillId="0" borderId="0" xfId="0" applyFont="1" applyBorder="1" applyAlignment="1" applyProtection="1">
      <alignment horizontal="left" vertical="center"/>
      <protection hidden="1"/>
    </xf>
    <xf numFmtId="165" fontId="37" fillId="0" borderId="0" xfId="0" applyNumberFormat="1" applyFont="1" applyBorder="1" applyAlignment="1" applyProtection="1">
      <alignment vertical="center"/>
      <protection hidden="1"/>
    </xf>
    <xf numFmtId="0" fontId="37" fillId="0" borderId="0" xfId="0" applyFont="1" applyBorder="1" applyAlignment="1" applyProtection="1">
      <alignment horizontal="center" vertical="center"/>
      <protection hidden="1"/>
    </xf>
    <xf numFmtId="165" fontId="37" fillId="0" borderId="0" xfId="0" quotePrefix="1" applyNumberFormat="1" applyFont="1" applyBorder="1" applyAlignment="1" applyProtection="1">
      <alignment vertical="center"/>
      <protection hidden="1"/>
    </xf>
    <xf numFmtId="0" fontId="18" fillId="0" borderId="1" xfId="0" applyFont="1" applyBorder="1" applyAlignment="1">
      <alignment horizontal="center" vertical="center"/>
    </xf>
    <xf numFmtId="0" fontId="0" fillId="0" borderId="1" xfId="0" applyBorder="1" applyAlignment="1">
      <alignment horizontal="center" vertical="center"/>
    </xf>
    <xf numFmtId="0" fontId="4" fillId="0" borderId="1" xfId="0" applyFont="1" applyBorder="1" applyAlignment="1">
      <alignment vertical="center"/>
    </xf>
    <xf numFmtId="0" fontId="4" fillId="0" borderId="0" xfId="0" applyFont="1" applyAlignment="1">
      <alignment horizontal="left" vertical="center"/>
    </xf>
    <xf numFmtId="4" fontId="0" fillId="0" borderId="1" xfId="0" applyNumberFormat="1" applyBorder="1" applyAlignment="1">
      <alignment vertical="center"/>
    </xf>
    <xf numFmtId="4" fontId="18" fillId="0" borderId="1" xfId="0" applyNumberFormat="1" applyFont="1" applyBorder="1" applyAlignment="1">
      <alignment vertical="center"/>
    </xf>
    <xf numFmtId="4" fontId="4" fillId="12" borderId="1" xfId="0" applyNumberFormat="1" applyFont="1" applyFill="1" applyBorder="1" applyAlignment="1">
      <alignment horizontal="right"/>
    </xf>
    <xf numFmtId="4" fontId="0" fillId="12" borderId="1" xfId="0" applyNumberFormat="1" applyFill="1" applyBorder="1" applyAlignment="1">
      <alignment horizontal="right"/>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15" borderId="1" xfId="0" applyFont="1" applyFill="1" applyBorder="1" applyAlignment="1">
      <alignment horizontal="center" vertical="center"/>
    </xf>
    <xf numFmtId="49" fontId="0" fillId="0" borderId="1" xfId="0" applyNumberFormat="1" applyBorder="1" applyAlignment="1">
      <alignment horizontal="center" vertical="center"/>
    </xf>
    <xf numFmtId="0" fontId="4" fillId="0" borderId="1" xfId="0" applyFont="1" applyBorder="1" applyAlignment="1">
      <alignment horizontal="center" vertical="center" shrinkToFit="1"/>
    </xf>
    <xf numFmtId="0" fontId="4" fillId="16" borderId="1" xfId="0" applyFont="1" applyFill="1" applyBorder="1" applyAlignment="1">
      <alignment horizontal="center" vertical="center"/>
    </xf>
    <xf numFmtId="0" fontId="0" fillId="16" borderId="1" xfId="0" applyFill="1" applyBorder="1" applyAlignment="1">
      <alignment horizontal="center" vertical="center"/>
    </xf>
    <xf numFmtId="1" fontId="40" fillId="0" borderId="12" xfId="0" applyNumberFormat="1" applyFont="1" applyFill="1" applyBorder="1" applyAlignment="1" applyProtection="1">
      <alignment horizontal="left"/>
      <protection locked="0"/>
    </xf>
    <xf numFmtId="1" fontId="40" fillId="0" borderId="1" xfId="0" applyNumberFormat="1" applyFont="1" applyFill="1" applyBorder="1" applyAlignment="1" applyProtection="1">
      <alignment horizontal="left"/>
      <protection locked="0"/>
    </xf>
    <xf numFmtId="1" fontId="41" fillId="0" borderId="1" xfId="0" applyNumberFormat="1" applyFont="1" applyFill="1" applyBorder="1" applyAlignment="1"/>
    <xf numFmtId="0" fontId="41" fillId="0" borderId="1" xfId="0" applyNumberFormat="1" applyFont="1" applyBorder="1" applyAlignment="1">
      <alignment horizontal="center"/>
    </xf>
    <xf numFmtId="1" fontId="41" fillId="0" borderId="1" xfId="0" applyNumberFormat="1" applyFont="1" applyBorder="1" applyAlignment="1">
      <alignment horizontal="center"/>
    </xf>
    <xf numFmtId="1" fontId="41" fillId="0" borderId="1" xfId="0" applyNumberFormat="1" applyFont="1" applyFill="1" applyBorder="1" applyAlignment="1">
      <alignment horizontal="center"/>
    </xf>
    <xf numFmtId="0" fontId="41" fillId="0" borderId="1" xfId="0" applyNumberFormat="1" applyFont="1" applyFill="1" applyBorder="1" applyAlignment="1">
      <alignment horizontal="center"/>
    </xf>
    <xf numFmtId="4" fontId="42" fillId="0" borderId="1" xfId="0" applyNumberFormat="1" applyFont="1" applyFill="1" applyBorder="1" applyAlignment="1">
      <alignment horizontal="right" wrapText="1"/>
    </xf>
    <xf numFmtId="0" fontId="30" fillId="11" borderId="1" xfId="0" applyNumberFormat="1" applyFont="1" applyFill="1" applyBorder="1" applyAlignment="1" applyProtection="1">
      <alignment horizontal="center"/>
      <protection locked="0"/>
    </xf>
    <xf numFmtId="0" fontId="4" fillId="11" borderId="1" xfId="0" applyFont="1" applyFill="1" applyBorder="1" applyAlignment="1">
      <alignment horizontal="center" vertical="center"/>
    </xf>
    <xf numFmtId="4" fontId="7" fillId="11" borderId="1" xfId="0" applyNumberFormat="1" applyFont="1" applyFill="1" applyBorder="1" applyAlignment="1">
      <alignment horizontal="right" vertical="center" shrinkToFit="1"/>
    </xf>
    <xf numFmtId="4" fontId="3" fillId="11" borderId="1" xfId="0" applyNumberFormat="1" applyFont="1" applyFill="1" applyBorder="1" applyAlignment="1">
      <alignment horizontal="right"/>
    </xf>
    <xf numFmtId="4" fontId="3" fillId="14" borderId="1" xfId="0" applyNumberFormat="1" applyFont="1" applyFill="1" applyBorder="1" applyAlignment="1">
      <alignment horizontal="right"/>
    </xf>
    <xf numFmtId="0" fontId="3" fillId="14" borderId="1" xfId="0" applyFont="1" applyFill="1" applyBorder="1" applyAlignment="1">
      <alignment horizontal="center"/>
    </xf>
    <xf numFmtId="1" fontId="19" fillId="14" borderId="1" xfId="0" applyNumberFormat="1" applyFont="1" applyFill="1" applyBorder="1" applyAlignment="1">
      <alignment vertical="center"/>
    </xf>
    <xf numFmtId="164" fontId="3" fillId="14" borderId="1" xfId="0" applyNumberFormat="1" applyFont="1" applyFill="1" applyBorder="1" applyAlignment="1">
      <alignment horizontal="right"/>
    </xf>
    <xf numFmtId="0" fontId="3" fillId="14" borderId="0" xfId="0" applyFont="1" applyFill="1"/>
    <xf numFmtId="0" fontId="4" fillId="15" borderId="14" xfId="0" applyFont="1" applyFill="1" applyBorder="1" applyAlignment="1">
      <alignment horizontal="center" vertical="center"/>
    </xf>
    <xf numFmtId="0" fontId="4" fillId="11" borderId="0" xfId="0" applyFont="1" applyFill="1" applyBorder="1" applyAlignment="1">
      <alignment horizontal="center" vertical="center"/>
    </xf>
    <xf numFmtId="0" fontId="39" fillId="6" borderId="1" xfId="0" applyFont="1" applyFill="1" applyBorder="1" applyAlignment="1">
      <alignment horizontal="center" vertical="center" wrapText="1"/>
    </xf>
    <xf numFmtId="0" fontId="39" fillId="7" borderId="1" xfId="0" applyFont="1" applyFill="1" applyBorder="1" applyAlignment="1">
      <alignment horizontal="center" vertical="center" wrapText="1"/>
    </xf>
    <xf numFmtId="0" fontId="7" fillId="0" borderId="10"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0" fontId="7" fillId="0" borderId="13" xfId="0" applyFont="1" applyFill="1" applyBorder="1" applyAlignment="1">
      <alignment horizontal="center" vertical="center" shrinkToFit="1"/>
    </xf>
    <xf numFmtId="0" fontId="3" fillId="0" borderId="14"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0" xfId="0" applyFont="1" applyFill="1" applyBorder="1" applyAlignment="1">
      <alignment horizontal="center"/>
    </xf>
    <xf numFmtId="0" fontId="3" fillId="0" borderId="13" xfId="0" applyFont="1" applyFill="1" applyBorder="1" applyAlignment="1">
      <alignment horizontal="center"/>
    </xf>
    <xf numFmtId="3" fontId="3" fillId="0" borderId="1" xfId="0" applyNumberFormat="1" applyFont="1" applyFill="1" applyBorder="1" applyAlignment="1">
      <alignment horizontal="center"/>
    </xf>
    <xf numFmtId="168" fontId="3" fillId="0" borderId="1" xfId="0" applyNumberFormat="1" applyFont="1" applyFill="1" applyBorder="1" applyAlignment="1">
      <alignment horizont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7" xfId="0" applyFont="1" applyFill="1" applyBorder="1" applyAlignment="1">
      <alignment horizontal="left" vertical="center"/>
    </xf>
    <xf numFmtId="0" fontId="3" fillId="0" borderId="9" xfId="0" applyFont="1" applyFill="1" applyBorder="1" applyAlignment="1">
      <alignment horizontal="left" vertical="center"/>
    </xf>
    <xf numFmtId="0" fontId="3" fillId="0" borderId="0" xfId="0" applyFont="1" applyFill="1" applyAlignment="1">
      <alignment horizontal="center"/>
    </xf>
    <xf numFmtId="0" fontId="3" fillId="0" borderId="6" xfId="0" applyFont="1" applyFill="1" applyBorder="1" applyAlignment="1">
      <alignment horizontal="center"/>
    </xf>
    <xf numFmtId="49" fontId="9" fillId="0" borderId="3" xfId="0" applyNumberFormat="1"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9" xfId="0" applyFont="1" applyFill="1" applyBorder="1" applyAlignment="1">
      <alignment horizontal="left" vertical="center" wrapText="1"/>
    </xf>
    <xf numFmtId="170" fontId="3" fillId="0" borderId="1" xfId="0" applyNumberFormat="1" applyFont="1" applyFill="1" applyBorder="1" applyAlignment="1">
      <alignment horizontal="center"/>
    </xf>
    <xf numFmtId="0" fontId="9" fillId="0" borderId="8" xfId="0" applyFont="1" applyFill="1" applyBorder="1" applyAlignment="1">
      <alignment horizontal="center"/>
    </xf>
    <xf numFmtId="0" fontId="9" fillId="0" borderId="9" xfId="0" applyFont="1" applyFill="1" applyBorder="1" applyAlignment="1">
      <alignment horizontal="center"/>
    </xf>
    <xf numFmtId="0" fontId="3" fillId="0" borderId="10" xfId="0" applyFont="1" applyFill="1" applyBorder="1" applyAlignment="1">
      <alignment horizontal="left"/>
    </xf>
    <xf numFmtId="0" fontId="3" fillId="0" borderId="13" xfId="0" applyFont="1" applyFill="1" applyBorder="1" applyAlignment="1">
      <alignment horizontal="left"/>
    </xf>
    <xf numFmtId="0" fontId="3" fillId="0" borderId="0" xfId="0" applyFont="1" applyFill="1" applyBorder="1" applyAlignment="1">
      <alignment horizontal="center"/>
    </xf>
    <xf numFmtId="14" fontId="3" fillId="0" borderId="0" xfId="0" quotePrefix="1" applyNumberFormat="1" applyFont="1" applyFill="1" applyBorder="1" applyAlignment="1">
      <alignment horizontal="center"/>
    </xf>
    <xf numFmtId="14" fontId="3" fillId="0" borderId="0" xfId="0" applyNumberFormat="1" applyFont="1" applyFill="1" applyBorder="1" applyAlignment="1">
      <alignment horizontal="center"/>
    </xf>
    <xf numFmtId="14" fontId="3" fillId="0" borderId="5" xfId="0" quotePrefix="1" applyNumberFormat="1" applyFont="1" applyFill="1" applyBorder="1" applyAlignment="1">
      <alignment horizontal="center"/>
    </xf>
    <xf numFmtId="14" fontId="3" fillId="0" borderId="6" xfId="0" quotePrefix="1" applyNumberFormat="1" applyFont="1" applyFill="1" applyBorder="1" applyAlignment="1">
      <alignment horizontal="center"/>
    </xf>
    <xf numFmtId="0" fontId="3" fillId="0" borderId="1" xfId="0" applyFont="1" applyFill="1" applyBorder="1" applyAlignment="1">
      <alignment horizontal="left"/>
    </xf>
    <xf numFmtId="0" fontId="9" fillId="0" borderId="20" xfId="0" applyFont="1" applyFill="1" applyBorder="1"/>
    <xf numFmtId="0" fontId="9" fillId="0" borderId="12" xfId="0" applyFont="1" applyFill="1" applyBorder="1"/>
    <xf numFmtId="0" fontId="30" fillId="0" borderId="5" xfId="0" applyFont="1" applyFill="1" applyBorder="1" applyAlignment="1">
      <alignment horizontal="center"/>
    </xf>
    <xf numFmtId="0" fontId="30" fillId="0" borderId="0" xfId="0" applyFont="1" applyFill="1" applyAlignment="1">
      <alignment horizontal="center"/>
    </xf>
    <xf numFmtId="0" fontId="30" fillId="0" borderId="6" xfId="0" applyFont="1" applyFill="1" applyBorder="1" applyAlignment="1">
      <alignment horizontal="center"/>
    </xf>
    <xf numFmtId="0" fontId="3" fillId="0" borderId="1" xfId="0" applyFont="1" applyFill="1" applyBorder="1" applyAlignment="1">
      <alignment horizontal="center" vertical="center" wrapText="1"/>
    </xf>
    <xf numFmtId="4" fontId="1" fillId="0" borderId="7" xfId="0" applyNumberFormat="1" applyFont="1" applyBorder="1" applyAlignment="1">
      <alignment horizontal="right" vertical="center"/>
    </xf>
    <xf numFmtId="4" fontId="1" fillId="0" borderId="8" xfId="0" applyNumberFormat="1" applyFont="1" applyBorder="1" applyAlignment="1">
      <alignment horizontal="right" vertical="center"/>
    </xf>
    <xf numFmtId="4" fontId="1" fillId="0" borderId="9" xfId="0" applyNumberFormat="1" applyFont="1" applyBorder="1" applyAlignment="1">
      <alignment horizontal="right" vertical="center"/>
    </xf>
    <xf numFmtId="0" fontId="21" fillId="0" borderId="7" xfId="0" applyFont="1" applyBorder="1" applyAlignment="1">
      <alignment horizontal="left" vertical="center"/>
    </xf>
    <xf numFmtId="0" fontId="21" fillId="0" borderId="8" xfId="0" applyFont="1" applyBorder="1" applyAlignment="1">
      <alignment horizontal="left" vertical="center"/>
    </xf>
    <xf numFmtId="0" fontId="21" fillId="0" borderId="9" xfId="0" applyFont="1" applyBorder="1" applyAlignment="1">
      <alignment horizontal="left"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9" xfId="0" applyFont="1" applyBorder="1" applyAlignment="1">
      <alignment horizontal="center" vertical="center"/>
    </xf>
    <xf numFmtId="0" fontId="23" fillId="0" borderId="12" xfId="0" applyFont="1" applyBorder="1" applyAlignment="1">
      <alignment horizontal="center" vertical="center"/>
    </xf>
    <xf numFmtId="4" fontId="24" fillId="0" borderId="7" xfId="0" applyNumberFormat="1" applyFont="1" applyBorder="1" applyAlignment="1">
      <alignment horizontal="right" vertical="center"/>
    </xf>
    <xf numFmtId="4" fontId="24" fillId="0" borderId="8" xfId="0" applyNumberFormat="1" applyFont="1" applyBorder="1" applyAlignment="1">
      <alignment horizontal="right" vertical="center"/>
    </xf>
    <xf numFmtId="4" fontId="24" fillId="0" borderId="9" xfId="0" applyNumberFormat="1" applyFont="1" applyBorder="1" applyAlignment="1">
      <alignment horizontal="right" vertical="center"/>
    </xf>
    <xf numFmtId="4" fontId="23" fillId="0" borderId="7" xfId="0" applyNumberFormat="1" applyFont="1" applyBorder="1" applyAlignment="1">
      <alignment horizontal="right" vertical="center"/>
    </xf>
    <xf numFmtId="4" fontId="23" fillId="0" borderId="8" xfId="0" applyNumberFormat="1" applyFont="1" applyBorder="1" applyAlignment="1">
      <alignment horizontal="right" vertical="center"/>
    </xf>
    <xf numFmtId="4" fontId="23" fillId="0" borderId="9" xfId="0" applyNumberFormat="1" applyFont="1" applyBorder="1" applyAlignment="1">
      <alignment horizontal="right" vertical="center"/>
    </xf>
    <xf numFmtId="0" fontId="24" fillId="0" borderId="7" xfId="0" applyFont="1" applyBorder="1" applyAlignment="1">
      <alignment horizontal="left" vertical="center"/>
    </xf>
    <xf numFmtId="0" fontId="24" fillId="0" borderId="8" xfId="0" applyFont="1" applyBorder="1" applyAlignment="1">
      <alignment horizontal="left" vertical="center"/>
    </xf>
    <xf numFmtId="0" fontId="24" fillId="0" borderId="9" xfId="0" applyFont="1" applyBorder="1" applyAlignment="1">
      <alignment horizontal="left"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21" fillId="0" borderId="12" xfId="0" applyFont="1" applyBorder="1" applyAlignment="1">
      <alignment horizontal="center" vertical="center"/>
    </xf>
    <xf numFmtId="0" fontId="1" fillId="14" borderId="7" xfId="0" applyFont="1" applyFill="1" applyBorder="1" applyAlignment="1">
      <alignment horizontal="left" vertical="center"/>
    </xf>
    <xf numFmtId="0" fontId="1" fillId="14" borderId="8" xfId="0" applyFont="1" applyFill="1" applyBorder="1" applyAlignment="1">
      <alignment horizontal="left" vertical="center"/>
    </xf>
    <xf numFmtId="0" fontId="1" fillId="14" borderId="9" xfId="0" applyFont="1" applyFill="1" applyBorder="1" applyAlignment="1">
      <alignment horizontal="left"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2" xfId="0" applyFont="1" applyBorder="1" applyAlignment="1">
      <alignment horizontal="center" vertical="center"/>
    </xf>
    <xf numFmtId="4" fontId="1" fillId="9" borderId="7" xfId="0" applyNumberFormat="1" applyFont="1" applyFill="1" applyBorder="1" applyAlignment="1">
      <alignment horizontal="right" vertical="center"/>
    </xf>
    <xf numFmtId="4" fontId="1" fillId="9" borderId="8" xfId="0" applyNumberFormat="1" applyFont="1" applyFill="1" applyBorder="1" applyAlignment="1">
      <alignment horizontal="right" vertical="center"/>
    </xf>
    <xf numFmtId="4" fontId="1" fillId="9" borderId="9" xfId="0" applyNumberFormat="1" applyFont="1" applyFill="1" applyBorder="1" applyAlignment="1">
      <alignment horizontal="right" vertical="center"/>
    </xf>
    <xf numFmtId="0" fontId="1" fillId="9" borderId="10" xfId="0" applyFont="1" applyFill="1" applyBorder="1" applyAlignment="1">
      <alignment horizontal="left" vertical="center"/>
    </xf>
    <xf numFmtId="0" fontId="1" fillId="9" borderId="11" xfId="0" applyFont="1" applyFill="1" applyBorder="1" applyAlignment="1">
      <alignment horizontal="left" vertical="center"/>
    </xf>
    <xf numFmtId="0" fontId="1" fillId="9" borderId="13" xfId="0" applyFont="1" applyFill="1" applyBorder="1" applyAlignment="1">
      <alignment horizontal="left" vertical="center"/>
    </xf>
    <xf numFmtId="4" fontId="21" fillId="0" borderId="7" xfId="0" applyNumberFormat="1" applyFont="1" applyBorder="1" applyAlignment="1">
      <alignment horizontal="right" vertical="center"/>
    </xf>
    <xf numFmtId="4" fontId="21" fillId="0" borderId="8" xfId="0" applyNumberFormat="1" applyFont="1" applyBorder="1" applyAlignment="1">
      <alignment horizontal="right" vertical="center"/>
    </xf>
    <xf numFmtId="4" fontId="21" fillId="0" borderId="9" xfId="0" applyNumberFormat="1" applyFont="1" applyBorder="1" applyAlignment="1">
      <alignment horizontal="right" vertical="center"/>
    </xf>
    <xf numFmtId="0" fontId="1" fillId="12" borderId="7" xfId="0" applyFont="1" applyFill="1" applyBorder="1" applyAlignment="1">
      <alignment horizontal="left" vertical="center"/>
    </xf>
    <xf numFmtId="0" fontId="1" fillId="12" borderId="8" xfId="0" applyFont="1" applyFill="1" applyBorder="1" applyAlignment="1">
      <alignment horizontal="left" vertical="center"/>
    </xf>
    <xf numFmtId="0" fontId="1" fillId="12" borderId="9" xfId="0" applyFont="1" applyFill="1" applyBorder="1" applyAlignment="1">
      <alignment horizontal="left" vertical="center"/>
    </xf>
    <xf numFmtId="4" fontId="1" fillId="12" borderId="7" xfId="0" applyNumberFormat="1" applyFont="1" applyFill="1" applyBorder="1" applyAlignment="1">
      <alignment horizontal="right" vertical="center"/>
    </xf>
    <xf numFmtId="4" fontId="1" fillId="12" borderId="8" xfId="0" applyNumberFormat="1" applyFont="1" applyFill="1" applyBorder="1" applyAlignment="1">
      <alignment horizontal="right" vertical="center"/>
    </xf>
    <xf numFmtId="4" fontId="1" fillId="12" borderId="9" xfId="0" applyNumberFormat="1" applyFont="1" applyFill="1" applyBorder="1" applyAlignment="1">
      <alignment horizontal="right" vertical="center"/>
    </xf>
    <xf numFmtId="0" fontId="17" fillId="0" borderId="0" xfId="0" applyFont="1" applyAlignment="1">
      <alignment horizontal="center"/>
    </xf>
    <xf numFmtId="0" fontId="1" fillId="0" borderId="3" xfId="0" applyFont="1" applyBorder="1" applyAlignment="1">
      <alignment horizontal="center" vertical="center" textRotation="90"/>
    </xf>
    <xf numFmtId="0" fontId="1" fillId="0" borderId="2" xfId="0" applyFont="1" applyBorder="1" applyAlignment="1">
      <alignment horizontal="center" vertical="center" textRotation="90"/>
    </xf>
    <xf numFmtId="0" fontId="1" fillId="0" borderId="4" xfId="0" applyFont="1" applyBorder="1" applyAlignment="1">
      <alignment horizontal="center" vertical="center" textRotation="90"/>
    </xf>
    <xf numFmtId="0" fontId="1" fillId="0" borderId="5" xfId="0" applyFont="1" applyBorder="1" applyAlignment="1">
      <alignment horizontal="center" vertical="center" textRotation="90"/>
    </xf>
    <xf numFmtId="0" fontId="1" fillId="0" borderId="0" xfId="0" applyFont="1" applyBorder="1" applyAlignment="1">
      <alignment horizontal="center" vertical="center" textRotation="90"/>
    </xf>
    <xf numFmtId="0" fontId="1" fillId="0" borderId="6" xfId="0" applyFont="1" applyBorder="1" applyAlignment="1">
      <alignment horizontal="center" vertical="center" textRotation="90"/>
    </xf>
    <xf numFmtId="0" fontId="1" fillId="0" borderId="7" xfId="0" applyFont="1" applyBorder="1" applyAlignment="1">
      <alignment horizontal="center" vertical="center" textRotation="90"/>
    </xf>
    <xf numFmtId="0" fontId="1" fillId="0" borderId="8" xfId="0" applyFont="1" applyBorder="1" applyAlignment="1">
      <alignment horizontal="center" vertical="center" textRotation="90"/>
    </xf>
    <xf numFmtId="0" fontId="1" fillId="0" borderId="9" xfId="0" applyFont="1" applyBorder="1" applyAlignment="1">
      <alignment horizontal="center" vertical="center" textRotation="90"/>
    </xf>
    <xf numFmtId="0" fontId="1" fillId="0" borderId="1" xfId="0" applyFont="1" applyBorder="1" applyAlignment="1">
      <alignment horizontal="center" vertical="center"/>
    </xf>
    <xf numFmtId="0" fontId="9" fillId="0" borderId="1" xfId="0" applyFont="1" applyBorder="1" applyAlignment="1">
      <alignment horizont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3"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3" xfId="0" applyFont="1" applyBorder="1" applyAlignment="1">
      <alignment horizontal="left" vertical="center"/>
    </xf>
    <xf numFmtId="0" fontId="20" fillId="0" borderId="10" xfId="0" applyFont="1" applyBorder="1" applyAlignment="1">
      <alignment horizontal="left" vertical="center"/>
    </xf>
    <xf numFmtId="0" fontId="20" fillId="0" borderId="11" xfId="0" applyFont="1" applyBorder="1" applyAlignment="1">
      <alignment horizontal="left" vertical="center"/>
    </xf>
    <xf numFmtId="0" fontId="20" fillId="0" borderId="13" xfId="0" applyFont="1" applyBorder="1" applyAlignment="1">
      <alignment horizontal="left" vertical="center"/>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 fillId="0" borderId="3" xfId="0" applyFont="1" applyBorder="1" applyAlignment="1">
      <alignment horizontal="left" vertical="center"/>
    </xf>
    <xf numFmtId="0" fontId="1" fillId="0" borderId="2" xfId="0" applyFont="1" applyBorder="1" applyAlignment="1">
      <alignment horizontal="left" vertical="center"/>
    </xf>
    <xf numFmtId="0" fontId="1" fillId="0" borderId="4" xfId="0" applyFont="1" applyBorder="1" applyAlignment="1">
      <alignment horizontal="left" vertical="center"/>
    </xf>
    <xf numFmtId="0" fontId="0" fillId="0" borderId="1" xfId="0" applyBorder="1" applyAlignment="1">
      <alignment horizontal="center"/>
    </xf>
    <xf numFmtId="0" fontId="0" fillId="0" borderId="2" xfId="0" applyBorder="1" applyAlignment="1">
      <alignment horizontal="center"/>
    </xf>
    <xf numFmtId="0" fontId="8" fillId="0" borderId="5" xfId="0" applyFont="1" applyBorder="1" applyAlignment="1">
      <alignment horizontal="left" vertical="center"/>
    </xf>
    <xf numFmtId="0" fontId="8" fillId="0" borderId="0" xfId="0" applyFont="1" applyBorder="1" applyAlignment="1">
      <alignment horizontal="left" vertical="center"/>
    </xf>
    <xf numFmtId="0" fontId="23" fillId="0" borderId="0" xfId="0" applyFont="1" applyBorder="1" applyAlignment="1">
      <alignment horizontal="left" vertical="center"/>
    </xf>
    <xf numFmtId="0" fontId="0" fillId="0" borderId="0" xfId="0" applyBorder="1" applyAlignment="1">
      <alignment horizontal="center"/>
    </xf>
    <xf numFmtId="0" fontId="8" fillId="0" borderId="5" xfId="0" applyFont="1" applyBorder="1" applyAlignment="1">
      <alignment horizontal="center"/>
    </xf>
    <xf numFmtId="0" fontId="8" fillId="0" borderId="0" xfId="0" applyFont="1" applyBorder="1" applyAlignment="1">
      <alignment horizontal="center"/>
    </xf>
    <xf numFmtId="0" fontId="8" fillId="0" borderId="6" xfId="0" applyFont="1" applyBorder="1" applyAlignment="1">
      <alignment horizontal="center"/>
    </xf>
    <xf numFmtId="49" fontId="8" fillId="0" borderId="5" xfId="0" applyNumberFormat="1"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8" fillId="0" borderId="9" xfId="0" applyFont="1" applyBorder="1" applyAlignment="1">
      <alignment horizontal="center"/>
    </xf>
    <xf numFmtId="49" fontId="8" fillId="0" borderId="7" xfId="0" applyNumberFormat="1" applyFont="1" applyBorder="1" applyAlignment="1">
      <alignment horizontal="center"/>
    </xf>
    <xf numFmtId="0" fontId="8" fillId="0" borderId="3" xfId="0" applyFont="1" applyBorder="1" applyAlignment="1">
      <alignment horizontal="center"/>
    </xf>
    <xf numFmtId="0" fontId="8" fillId="0" borderId="2" xfId="0" applyFont="1" applyBorder="1" applyAlignment="1">
      <alignment horizontal="center"/>
    </xf>
    <xf numFmtId="0" fontId="8" fillId="0" borderId="4" xfId="0" applyFont="1" applyBorder="1" applyAlignment="1">
      <alignment horizontal="center"/>
    </xf>
    <xf numFmtId="14" fontId="8" fillId="0" borderId="5" xfId="0" applyNumberFormat="1" applyFont="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0" xfId="0" applyFont="1" applyBorder="1" applyAlignment="1">
      <alignment horizontal="center"/>
    </xf>
    <xf numFmtId="0" fontId="1" fillId="0" borderId="6" xfId="0" applyFont="1" applyBorder="1" applyAlignment="1">
      <alignment horizontal="center"/>
    </xf>
    <xf numFmtId="0" fontId="1" fillId="0" borderId="0" xfId="0" applyFont="1" applyBorder="1" applyAlignment="1">
      <alignment horizontal="left"/>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3"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8" fillId="0" borderId="0" xfId="0" applyNumberFormat="1" applyFont="1" applyAlignment="1">
      <alignment horizontal="center"/>
    </xf>
    <xf numFmtId="0" fontId="8" fillId="0" borderId="1" xfId="0" applyFont="1" applyBorder="1" applyAlignment="1">
      <alignment horizontal="center" vertical="center"/>
    </xf>
    <xf numFmtId="3" fontId="1" fillId="0" borderId="3" xfId="0" applyNumberFormat="1" applyFont="1" applyBorder="1" applyAlignment="1">
      <alignment horizontal="center" vertical="center"/>
    </xf>
    <xf numFmtId="3" fontId="1" fillId="0" borderId="2" xfId="0" applyNumberFormat="1" applyFont="1" applyBorder="1" applyAlignment="1">
      <alignment horizontal="center" vertical="center"/>
    </xf>
    <xf numFmtId="3" fontId="1" fillId="0" borderId="4" xfId="0" applyNumberFormat="1" applyFont="1" applyBorder="1" applyAlignment="1">
      <alignment horizontal="center" vertical="center"/>
    </xf>
    <xf numFmtId="3" fontId="1" fillId="0" borderId="7" xfId="0" applyNumberFormat="1" applyFont="1" applyBorder="1" applyAlignment="1">
      <alignment horizontal="center" vertical="center"/>
    </xf>
    <xf numFmtId="3" fontId="1" fillId="0" borderId="8" xfId="0" applyNumberFormat="1" applyFont="1" applyBorder="1" applyAlignment="1">
      <alignment horizontal="center" vertical="center"/>
    </xf>
    <xf numFmtId="3" fontId="1" fillId="0" borderId="9" xfId="0" applyNumberFormat="1" applyFont="1" applyBorder="1" applyAlignment="1">
      <alignment horizontal="center" vertical="center"/>
    </xf>
    <xf numFmtId="4" fontId="22" fillId="0" borderId="3" xfId="0" applyNumberFormat="1" applyFont="1" applyBorder="1" applyAlignment="1">
      <alignment horizontal="center" vertical="center"/>
    </xf>
    <xf numFmtId="4" fontId="22" fillId="0" borderId="2" xfId="0" applyNumberFormat="1" applyFont="1" applyBorder="1" applyAlignment="1">
      <alignment horizontal="center" vertical="center"/>
    </xf>
    <xf numFmtId="4" fontId="22" fillId="0" borderId="7" xfId="0" applyNumberFormat="1" applyFont="1" applyBorder="1" applyAlignment="1">
      <alignment horizontal="center" vertical="center"/>
    </xf>
    <xf numFmtId="4" fontId="22" fillId="0" borderId="8" xfId="0" applyNumberFormat="1" applyFont="1" applyBorder="1" applyAlignment="1">
      <alignment horizontal="center" vertical="center"/>
    </xf>
    <xf numFmtId="4" fontId="2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8" fillId="0" borderId="0" xfId="0" applyFont="1" applyAlignment="1">
      <alignment horizontal="center"/>
    </xf>
    <xf numFmtId="14" fontId="8" fillId="0" borderId="0" xfId="0" applyNumberFormat="1" applyFont="1" applyAlignment="1">
      <alignment horizont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3" fontId="1" fillId="0" borderId="1" xfId="0" applyNumberFormat="1" applyFont="1" applyBorder="1" applyAlignment="1">
      <alignment horizontal="center" vertical="center"/>
    </xf>
    <xf numFmtId="0" fontId="21" fillId="0" borderId="10" xfId="0" applyFont="1" applyBorder="1" applyAlignment="1">
      <alignment horizontal="right" vertical="center"/>
    </xf>
    <xf numFmtId="0" fontId="21" fillId="0" borderId="11" xfId="0" applyFont="1" applyBorder="1" applyAlignment="1">
      <alignment horizontal="right" vertical="center"/>
    </xf>
    <xf numFmtId="0" fontId="21" fillId="0" borderId="13" xfId="0" applyFont="1" applyBorder="1" applyAlignment="1">
      <alignment horizontal="right" vertical="center"/>
    </xf>
    <xf numFmtId="4" fontId="22" fillId="0" borderId="7" xfId="0" applyNumberFormat="1" applyFont="1" applyBorder="1" applyAlignment="1">
      <alignment horizontal="right" vertical="center"/>
    </xf>
    <xf numFmtId="4" fontId="22" fillId="0" borderId="8" xfId="0" applyNumberFormat="1" applyFont="1" applyBorder="1" applyAlignment="1">
      <alignment horizontal="right" vertical="center"/>
    </xf>
    <xf numFmtId="4" fontId="22" fillId="0" borderId="9" xfId="0" applyNumberFormat="1" applyFont="1" applyBorder="1" applyAlignment="1">
      <alignment horizontal="right" vertical="center"/>
    </xf>
    <xf numFmtId="0" fontId="1" fillId="0" borderId="0" xfId="0" applyFont="1" applyBorder="1" applyAlignment="1">
      <alignment horizontal="center" vertical="center"/>
    </xf>
    <xf numFmtId="0" fontId="23" fillId="0" borderId="0" xfId="0" applyFont="1" applyBorder="1" applyAlignment="1">
      <alignment horizontal="center" vertical="center"/>
    </xf>
    <xf numFmtId="0" fontId="24" fillId="0" borderId="12" xfId="0" applyFont="1" applyBorder="1" applyAlignment="1">
      <alignment horizontal="center" vertical="center"/>
    </xf>
    <xf numFmtId="0" fontId="23" fillId="0" borderId="7" xfId="0" applyFont="1" applyBorder="1" applyAlignment="1">
      <alignment horizontal="left" vertical="center"/>
    </xf>
    <xf numFmtId="0" fontId="23" fillId="0" borderId="8" xfId="0" applyFont="1" applyBorder="1" applyAlignment="1">
      <alignment horizontal="left" vertical="center"/>
    </xf>
    <xf numFmtId="0" fontId="23" fillId="0" borderId="9" xfId="0" applyFont="1" applyBorder="1" applyAlignment="1">
      <alignment horizontal="left" vertical="center"/>
    </xf>
    <xf numFmtId="4" fontId="1" fillId="14" borderId="7" xfId="0" applyNumberFormat="1" applyFont="1" applyFill="1" applyBorder="1" applyAlignment="1">
      <alignment horizontal="right" vertical="center"/>
    </xf>
    <xf numFmtId="4" fontId="1" fillId="14" borderId="8" xfId="0" applyNumberFormat="1" applyFont="1" applyFill="1" applyBorder="1" applyAlignment="1">
      <alignment horizontal="right" vertical="center"/>
    </xf>
    <xf numFmtId="4" fontId="1" fillId="14" borderId="9" xfId="0" applyNumberFormat="1" applyFont="1" applyFill="1" applyBorder="1" applyAlignment="1">
      <alignment horizontal="right" vertical="center"/>
    </xf>
    <xf numFmtId="0" fontId="19" fillId="0" borderId="11" xfId="0" applyFont="1" applyBorder="1" applyAlignment="1">
      <alignment horizontal="center"/>
    </xf>
    <xf numFmtId="0" fontId="19" fillId="0" borderId="13" xfId="0" applyFont="1" applyBorder="1" applyAlignment="1">
      <alignment horizontal="center"/>
    </xf>
    <xf numFmtId="0" fontId="2" fillId="0" borderId="1" xfId="0" applyFont="1" applyBorder="1" applyAlignment="1">
      <alignment horizontal="left"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4" fontId="0" fillId="12" borderId="5" xfId="0" applyNumberFormat="1" applyFill="1" applyBorder="1" applyAlignment="1">
      <alignment horizontal="center" vertical="center"/>
    </xf>
    <xf numFmtId="0" fontId="0" fillId="12" borderId="0" xfId="0" applyFill="1" applyAlignment="1">
      <alignment horizontal="center" vertical="center"/>
    </xf>
    <xf numFmtId="0" fontId="0" fillId="12" borderId="5" xfId="0" applyFill="1" applyBorder="1" applyAlignment="1">
      <alignment horizontal="center" vertical="center"/>
    </xf>
    <xf numFmtId="4" fontId="0" fillId="14" borderId="5" xfId="0" applyNumberFormat="1" applyFill="1" applyBorder="1" applyAlignment="1">
      <alignment horizontal="center" vertical="center"/>
    </xf>
    <xf numFmtId="0" fontId="0" fillId="14" borderId="0" xfId="0" applyFill="1" applyAlignment="1">
      <alignment horizontal="center" vertical="center"/>
    </xf>
    <xf numFmtId="0" fontId="0" fillId="14" borderId="5" xfId="0" applyFill="1" applyBorder="1" applyAlignment="1">
      <alignment horizontal="center" vertical="center"/>
    </xf>
    <xf numFmtId="0" fontId="0" fillId="9" borderId="5" xfId="0" applyFill="1" applyBorder="1" applyAlignment="1">
      <alignment horizontal="center"/>
    </xf>
    <xf numFmtId="0" fontId="0" fillId="9" borderId="0" xfId="0" applyFill="1" applyAlignment="1">
      <alignment horizontal="center"/>
    </xf>
    <xf numFmtId="0" fontId="2" fillId="0" borderId="1" xfId="0" applyFont="1" applyBorder="1" applyAlignment="1">
      <alignment horizontal="center" vertical="center"/>
    </xf>
    <xf numFmtId="0" fontId="17" fillId="0" borderId="8" xfId="0" applyFont="1" applyBorder="1" applyAlignment="1">
      <alignment horizontal="center" vertical="center"/>
    </xf>
    <xf numFmtId="0" fontId="27" fillId="0" borderId="1" xfId="0" applyFont="1" applyBorder="1" applyAlignment="1">
      <alignment horizontal="center" vertical="center"/>
    </xf>
    <xf numFmtId="0" fontId="26" fillId="0" borderId="0" xfId="0" applyFont="1" applyAlignment="1">
      <alignment horizontal="left" wrapText="1"/>
    </xf>
    <xf numFmtId="0" fontId="26" fillId="0" borderId="0" xfId="0" applyFont="1" applyBorder="1" applyAlignment="1">
      <alignment horizontal="left"/>
    </xf>
    <xf numFmtId="0" fontId="27" fillId="0" borderId="1" xfId="0" applyFont="1" applyBorder="1" applyAlignment="1">
      <alignment horizontal="center" vertical="center" wrapText="1"/>
    </xf>
    <xf numFmtId="4" fontId="17" fillId="0" borderId="10" xfId="0" applyNumberFormat="1" applyFont="1" applyBorder="1" applyAlignment="1">
      <alignment horizontal="center" vertical="center"/>
    </xf>
    <xf numFmtId="4" fontId="17" fillId="0" borderId="11" xfId="0" applyNumberFormat="1" applyFont="1" applyBorder="1" applyAlignment="1">
      <alignment horizontal="center" vertical="center"/>
    </xf>
    <xf numFmtId="4" fontId="17" fillId="0" borderId="13" xfId="0" applyNumberFormat="1" applyFont="1" applyBorder="1" applyAlignment="1">
      <alignment horizontal="center" vertical="center"/>
    </xf>
    <xf numFmtId="0" fontId="26" fillId="0" borderId="0" xfId="0" applyFont="1" applyAlignment="1">
      <alignment horizontal="left"/>
    </xf>
    <xf numFmtId="0" fontId="26" fillId="0" borderId="0" xfId="0" applyFont="1" applyAlignment="1">
      <alignment horizontal="justify"/>
    </xf>
    <xf numFmtId="1" fontId="13" fillId="0" borderId="10" xfId="0" applyNumberFormat="1" applyFont="1" applyBorder="1" applyAlignment="1" applyProtection="1">
      <alignment horizontal="center"/>
      <protection hidden="1"/>
    </xf>
    <xf numFmtId="1" fontId="13" fillId="0" borderId="11" xfId="0" applyNumberFormat="1" applyFont="1" applyBorder="1" applyAlignment="1" applyProtection="1">
      <alignment horizontal="center"/>
      <protection hidden="1"/>
    </xf>
    <xf numFmtId="1" fontId="13" fillId="0" borderId="13" xfId="0" applyNumberFormat="1" applyFont="1" applyBorder="1" applyAlignment="1" applyProtection="1">
      <alignment horizontal="center"/>
      <protection hidden="1"/>
    </xf>
    <xf numFmtId="0" fontId="13" fillId="0" borderId="14" xfId="0" applyFont="1" applyBorder="1" applyAlignment="1" applyProtection="1">
      <alignment horizontal="center" vertical="center"/>
      <protection hidden="1"/>
    </xf>
    <xf numFmtId="0" fontId="13" fillId="0" borderId="20" xfId="0" applyFont="1" applyBorder="1" applyAlignment="1" applyProtection="1">
      <alignment horizontal="center" vertical="center"/>
      <protection hidden="1"/>
    </xf>
    <xf numFmtId="0" fontId="13" fillId="0" borderId="12" xfId="0" applyFont="1" applyBorder="1" applyAlignment="1" applyProtection="1">
      <alignment horizontal="center" vertical="center"/>
      <protection hidden="1"/>
    </xf>
    <xf numFmtId="0" fontId="13" fillId="0" borderId="14" xfId="0" applyFont="1" applyBorder="1" applyAlignment="1" applyProtection="1">
      <alignment horizontal="center" vertical="center" wrapText="1"/>
      <protection hidden="1"/>
    </xf>
    <xf numFmtId="0" fontId="13" fillId="0" borderId="20" xfId="0" applyFont="1" applyBorder="1" applyAlignment="1" applyProtection="1">
      <alignment horizontal="center" vertical="center" wrapText="1"/>
      <protection hidden="1"/>
    </xf>
    <xf numFmtId="0" fontId="13" fillId="0" borderId="12" xfId="0" applyFont="1" applyBorder="1" applyAlignment="1" applyProtection="1">
      <alignment horizontal="center" vertical="center" wrapText="1"/>
      <protection hidden="1"/>
    </xf>
    <xf numFmtId="0" fontId="13" fillId="0" borderId="4" xfId="0" applyFont="1" applyBorder="1" applyAlignment="1" applyProtection="1">
      <alignment horizontal="center" vertical="center" wrapText="1"/>
      <protection hidden="1"/>
    </xf>
    <xf numFmtId="0" fontId="13" fillId="0" borderId="6" xfId="0" applyFont="1" applyBorder="1" applyAlignment="1" applyProtection="1">
      <alignment horizontal="center" vertical="center" wrapText="1"/>
      <protection hidden="1"/>
    </xf>
    <xf numFmtId="0" fontId="13" fillId="0" borderId="9" xfId="0" applyFont="1" applyBorder="1" applyAlignment="1" applyProtection="1">
      <alignment horizontal="center" vertical="center" wrapText="1"/>
      <protection hidden="1"/>
    </xf>
    <xf numFmtId="0" fontId="13" fillId="0" borderId="0" xfId="0" applyFont="1" applyAlignment="1" applyProtection="1">
      <alignment horizontal="center"/>
      <protection hidden="1"/>
    </xf>
    <xf numFmtId="49" fontId="8" fillId="0" borderId="1" xfId="0" applyNumberFormat="1" applyFont="1" applyFill="1" applyBorder="1" applyAlignment="1" applyProtection="1">
      <alignment horizontal="left" vertical="center" wrapText="1"/>
      <protection hidden="1"/>
    </xf>
    <xf numFmtId="49" fontId="37" fillId="0" borderId="1" xfId="0" applyNumberFormat="1" applyFont="1" applyBorder="1" applyAlignment="1" applyProtection="1">
      <alignment horizontal="left"/>
      <protection hidden="1"/>
    </xf>
    <xf numFmtId="165" fontId="37" fillId="0" borderId="1" xfId="0" applyNumberFormat="1" applyFont="1" applyBorder="1" applyAlignment="1" applyProtection="1">
      <alignment horizontal="left"/>
      <protection hidden="1"/>
    </xf>
    <xf numFmtId="165" fontId="37" fillId="0" borderId="1" xfId="0" quotePrefix="1" applyNumberFormat="1" applyFont="1" applyBorder="1" applyAlignment="1" applyProtection="1">
      <alignment horizontal="left"/>
      <protection hidden="1"/>
    </xf>
    <xf numFmtId="0" fontId="37" fillId="0" borderId="10" xfId="0" applyFont="1" applyBorder="1" applyAlignment="1" applyProtection="1">
      <alignment horizontal="left"/>
      <protection hidden="1"/>
    </xf>
    <xf numFmtId="0" fontId="37" fillId="0" borderId="13" xfId="0" applyFont="1" applyBorder="1" applyAlignment="1" applyProtection="1">
      <alignment horizontal="left"/>
      <protection hidden="1"/>
    </xf>
    <xf numFmtId="0" fontId="4" fillId="0" borderId="0" xfId="0" applyFont="1" applyAlignment="1">
      <alignment horizontal="center"/>
    </xf>
    <xf numFmtId="49" fontId="4" fillId="0" borderId="0" xfId="0" applyNumberFormat="1" applyFont="1" applyAlignment="1">
      <alignment horizontal="center"/>
    </xf>
    <xf numFmtId="0" fontId="18" fillId="0" borderId="1" xfId="0" applyFont="1" applyBorder="1" applyAlignment="1">
      <alignment horizontal="right" vertical="center"/>
    </xf>
    <xf numFmtId="49" fontId="1" fillId="0" borderId="0" xfId="0" applyNumberFormat="1" applyFont="1" applyFill="1" applyBorder="1" applyAlignment="1" applyProtection="1">
      <alignment horizontal="left" vertical="center" wrapText="1"/>
      <protection hidden="1"/>
    </xf>
    <xf numFmtId="0" fontId="13" fillId="0" borderId="0" xfId="0" applyFont="1" applyAlignment="1" applyProtection="1">
      <alignment horizontal="center" vertical="center"/>
      <protection hidden="1"/>
    </xf>
    <xf numFmtId="0" fontId="4"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shrinkToFit="1"/>
    </xf>
    <xf numFmtId="14" fontId="0" fillId="0" borderId="0" xfId="0" applyNumberFormat="1" applyAlignment="1">
      <alignment horizontal="center" vertical="center"/>
    </xf>
    <xf numFmtId="0" fontId="4" fillId="0" borderId="3"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9"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0" xfId="0" applyFont="1" applyFill="1" applyAlignment="1">
      <alignment horizontal="center" vertical="center" shrinkToFit="1"/>
    </xf>
    <xf numFmtId="0" fontId="4" fillId="0" borderId="6" xfId="0" applyFont="1" applyFill="1" applyBorder="1" applyAlignment="1">
      <alignment horizontal="center" vertical="center" shrinkToFit="1"/>
    </xf>
    <xf numFmtId="0" fontId="4" fillId="0" borderId="12"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0" borderId="10"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1" xfId="0" applyFont="1" applyFill="1" applyBorder="1" applyAlignment="1">
      <alignment horizontal="center" vertical="center"/>
    </xf>
    <xf numFmtId="0" fontId="11" fillId="0" borderId="10" xfId="0" applyFont="1" applyFill="1" applyBorder="1" applyAlignment="1">
      <alignment vertical="center"/>
    </xf>
    <xf numFmtId="0" fontId="11" fillId="0" borderId="11" xfId="0" applyFont="1" applyFill="1" applyBorder="1" applyAlignment="1">
      <alignment vertical="center"/>
    </xf>
    <xf numFmtId="0" fontId="11" fillId="0" borderId="13" xfId="0" applyFont="1" applyFill="1" applyBorder="1" applyAlignment="1">
      <alignment vertical="center"/>
    </xf>
    <xf numFmtId="0" fontId="11" fillId="0" borderId="10"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13" xfId="0" applyFont="1" applyFill="1" applyBorder="1" applyAlignment="1">
      <alignment horizontal="center" vertical="center"/>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10" xfId="0" applyFont="1" applyFill="1" applyBorder="1" applyAlignment="1">
      <alignment horizontal="left" vertical="center"/>
    </xf>
    <xf numFmtId="0" fontId="4" fillId="0" borderId="11" xfId="0" applyFont="1" applyFill="1" applyBorder="1" applyAlignment="1">
      <alignment horizontal="left" vertical="center"/>
    </xf>
    <xf numFmtId="0" fontId="4" fillId="0" borderId="13"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11" fillId="0" borderId="1" xfId="0" applyFont="1" applyFill="1" applyBorder="1" applyAlignment="1">
      <alignment horizontal="center" vertical="center"/>
    </xf>
    <xf numFmtId="0" fontId="4" fillId="0" borderId="0" xfId="0" applyFont="1" applyFill="1" applyBorder="1" applyAlignment="1">
      <alignment horizontal="left" vertical="center"/>
    </xf>
    <xf numFmtId="0" fontId="4" fillId="0" borderId="6" xfId="0" applyFont="1" applyFill="1" applyBorder="1" applyAlignment="1">
      <alignment horizontal="left" vertical="center"/>
    </xf>
    <xf numFmtId="0" fontId="4" fillId="0" borderId="3" xfId="0" applyFont="1" applyFill="1" applyBorder="1" applyAlignment="1">
      <alignment horizontal="left" vertical="center"/>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5" xfId="0" applyFont="1" applyFill="1" applyBorder="1" applyAlignment="1">
      <alignment horizontal="left" vertical="center"/>
    </xf>
    <xf numFmtId="0" fontId="4" fillId="0" borderId="9" xfId="0" applyFont="1" applyFill="1" applyBorder="1" applyAlignment="1">
      <alignment horizontal="left" vertical="center"/>
    </xf>
    <xf numFmtId="0" fontId="4" fillId="0" borderId="0" xfId="0" applyFont="1" applyFill="1" applyBorder="1" applyAlignment="1">
      <alignment horizontal="center" vertical="center"/>
    </xf>
    <xf numFmtId="0" fontId="4" fillId="0" borderId="0" xfId="0" applyFont="1" applyFill="1" applyAlignment="1">
      <alignment horizontal="center" vertical="center" wrapText="1"/>
    </xf>
    <xf numFmtId="0" fontId="4" fillId="0" borderId="8"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10" xfId="0" applyFont="1" applyFill="1" applyBorder="1" applyAlignment="1">
      <alignment horizontal="left" vertical="center" shrinkToFit="1"/>
    </xf>
    <xf numFmtId="0" fontId="4" fillId="0" borderId="11" xfId="0" applyFont="1" applyFill="1" applyBorder="1" applyAlignment="1">
      <alignment horizontal="left" vertical="center" shrinkToFit="1"/>
    </xf>
    <xf numFmtId="0" fontId="4" fillId="0" borderId="13" xfId="0" applyFont="1" applyFill="1" applyBorder="1" applyAlignment="1">
      <alignment horizontal="left" vertical="center" shrinkToFit="1"/>
    </xf>
    <xf numFmtId="49" fontId="4" fillId="0" borderId="1" xfId="0" applyNumberFormat="1" applyFont="1" applyFill="1" applyBorder="1" applyAlignment="1">
      <alignment horizontal="center" vertical="center"/>
    </xf>
    <xf numFmtId="3" fontId="18" fillId="0" borderId="1" xfId="0" applyNumberFormat="1" applyFont="1" applyFill="1" applyBorder="1" applyAlignment="1">
      <alignment horizontal="center" vertical="center"/>
    </xf>
    <xf numFmtId="0" fontId="18" fillId="0" borderId="1" xfId="0" applyFont="1" applyFill="1" applyBorder="1" applyAlignment="1">
      <alignment horizontal="center" vertical="center"/>
    </xf>
    <xf numFmtId="0" fontId="4" fillId="0" borderId="10"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13" xfId="0" applyFont="1" applyFill="1" applyBorder="1" applyAlignment="1">
      <alignment horizontal="center" vertical="center" shrinkToFit="1"/>
    </xf>
    <xf numFmtId="4" fontId="4" fillId="0" borderId="10" xfId="0" applyNumberFormat="1" applyFont="1" applyFill="1" applyBorder="1" applyAlignment="1">
      <alignment horizontal="center" vertical="center"/>
    </xf>
    <xf numFmtId="4" fontId="4" fillId="0" borderId="11" xfId="0" applyNumberFormat="1" applyFont="1" applyFill="1" applyBorder="1" applyAlignment="1">
      <alignment horizontal="center" vertical="center"/>
    </xf>
    <xf numFmtId="4" fontId="4" fillId="0" borderId="13" xfId="0" applyNumberFormat="1" applyFont="1" applyFill="1" applyBorder="1" applyAlignment="1">
      <alignment horizontal="center" vertical="center"/>
    </xf>
    <xf numFmtId="2" fontId="4" fillId="0" borderId="10" xfId="0" applyNumberFormat="1" applyFont="1" applyFill="1" applyBorder="1" applyAlignment="1">
      <alignment horizontal="center" vertical="center"/>
    </xf>
    <xf numFmtId="2" fontId="4" fillId="0" borderId="11" xfId="0" applyNumberFormat="1" applyFont="1" applyFill="1" applyBorder="1" applyAlignment="1">
      <alignment horizontal="center" vertical="center"/>
    </xf>
    <xf numFmtId="2" fontId="4" fillId="0" borderId="13" xfId="0" applyNumberFormat="1" applyFont="1" applyFill="1" applyBorder="1" applyAlignment="1">
      <alignment horizontal="center" vertical="center"/>
    </xf>
    <xf numFmtId="0" fontId="9" fillId="0" borderId="3" xfId="0" applyFont="1" applyFill="1" applyBorder="1" applyAlignment="1">
      <alignment horizontal="left" vertical="center" wrapText="1"/>
    </xf>
    <xf numFmtId="4" fontId="18" fillId="12" borderId="10" xfId="0" applyNumberFormat="1" applyFont="1" applyFill="1" applyBorder="1" applyAlignment="1">
      <alignment horizontal="center" vertical="center"/>
    </xf>
    <xf numFmtId="4" fontId="18" fillId="12" borderId="11" xfId="0" applyNumberFormat="1" applyFont="1" applyFill="1" applyBorder="1" applyAlignment="1">
      <alignment horizontal="center" vertical="center"/>
    </xf>
    <xf numFmtId="4" fontId="18" fillId="12" borderId="13" xfId="0" applyNumberFormat="1" applyFont="1" applyFill="1" applyBorder="1" applyAlignment="1">
      <alignment horizontal="center" vertical="center"/>
    </xf>
    <xf numFmtId="0" fontId="12" fillId="0" borderId="3"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4"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9" fillId="0" borderId="5"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6" xfId="0" applyFont="1" applyFill="1" applyBorder="1" applyAlignment="1">
      <alignment horizontal="left" vertical="center" wrapText="1"/>
    </xf>
    <xf numFmtId="0" fontId="35" fillId="0" borderId="1"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9" fillId="0" borderId="10" xfId="0" applyFont="1" applyFill="1" applyBorder="1" applyAlignment="1">
      <alignment horizontal="center" vertical="center"/>
    </xf>
    <xf numFmtId="0" fontId="9" fillId="0" borderId="13" xfId="0" applyFont="1" applyFill="1" applyBorder="1" applyAlignment="1">
      <alignment horizontal="center" vertical="center"/>
    </xf>
    <xf numFmtId="1" fontId="9" fillId="0" borderId="10" xfId="0" applyNumberFormat="1" applyFont="1" applyFill="1" applyBorder="1" applyAlignment="1">
      <alignment horizontal="center" vertical="center"/>
    </xf>
    <xf numFmtId="1" fontId="9" fillId="0" borderId="11" xfId="0" applyNumberFormat="1" applyFont="1" applyFill="1" applyBorder="1" applyAlignment="1">
      <alignment horizontal="center" vertical="center"/>
    </xf>
    <xf numFmtId="1" fontId="9" fillId="0" borderId="13" xfId="0" applyNumberFormat="1" applyFont="1" applyFill="1" applyBorder="1" applyAlignment="1">
      <alignment horizontal="center" vertical="center"/>
    </xf>
    <xf numFmtId="1" fontId="9" fillId="0" borderId="10" xfId="0" applyNumberFormat="1" applyFont="1" applyFill="1" applyBorder="1" applyAlignment="1">
      <alignment horizontal="left" vertical="center"/>
    </xf>
    <xf numFmtId="1" fontId="9" fillId="0" borderId="11" xfId="0" applyNumberFormat="1" applyFont="1" applyFill="1" applyBorder="1" applyAlignment="1">
      <alignment horizontal="left" vertical="center"/>
    </xf>
    <xf numFmtId="1" fontId="9" fillId="0" borderId="13" xfId="0" applyNumberFormat="1" applyFont="1" applyFill="1" applyBorder="1" applyAlignment="1">
      <alignment horizontal="left" vertical="center"/>
    </xf>
    <xf numFmtId="14" fontId="30" fillId="0" borderId="10" xfId="0" applyNumberFormat="1" applyFont="1" applyFill="1" applyBorder="1" applyAlignment="1">
      <alignment horizontal="center" vertical="center"/>
    </xf>
    <xf numFmtId="0" fontId="30" fillId="0" borderId="11" xfId="0" applyFont="1" applyFill="1" applyBorder="1" applyAlignment="1">
      <alignment horizontal="center" vertical="center"/>
    </xf>
    <xf numFmtId="0" fontId="30" fillId="0" borderId="13" xfId="0" applyFont="1" applyFill="1" applyBorder="1" applyAlignment="1">
      <alignment horizontal="center" vertical="center"/>
    </xf>
    <xf numFmtId="49" fontId="9" fillId="0" borderId="10" xfId="0" applyNumberFormat="1" applyFont="1" applyFill="1" applyBorder="1" applyAlignment="1">
      <alignment horizontal="center" vertical="center"/>
    </xf>
    <xf numFmtId="49" fontId="9" fillId="0" borderId="11" xfId="0" applyNumberFormat="1" applyFont="1" applyFill="1" applyBorder="1" applyAlignment="1">
      <alignment horizontal="center" vertical="center"/>
    </xf>
    <xf numFmtId="49" fontId="9" fillId="0" borderId="13" xfId="0" applyNumberFormat="1" applyFont="1" applyFill="1" applyBorder="1" applyAlignment="1">
      <alignment horizontal="center" vertical="center"/>
    </xf>
    <xf numFmtId="4" fontId="9" fillId="0" borderId="10" xfId="0" applyNumberFormat="1" applyFont="1" applyFill="1" applyBorder="1" applyAlignment="1">
      <alignment horizontal="center" vertical="center"/>
    </xf>
    <xf numFmtId="4" fontId="9" fillId="0" borderId="11" xfId="0" applyNumberFormat="1" applyFont="1" applyFill="1" applyBorder="1" applyAlignment="1">
      <alignment horizontal="center" vertical="center"/>
    </xf>
    <xf numFmtId="4" fontId="9" fillId="0" borderId="13" xfId="0" applyNumberFormat="1" applyFont="1" applyFill="1" applyBorder="1" applyAlignment="1">
      <alignment horizontal="center" vertical="center"/>
    </xf>
    <xf numFmtId="0" fontId="30" fillId="0" borderId="10" xfId="0" applyFont="1" applyFill="1" applyBorder="1" applyAlignment="1">
      <alignment horizontal="center" vertical="center"/>
    </xf>
    <xf numFmtId="0" fontId="36" fillId="0" borderId="10" xfId="0" applyFont="1" applyFill="1" applyBorder="1" applyAlignment="1">
      <alignment horizontal="center" vertical="center"/>
    </xf>
    <xf numFmtId="0" fontId="36" fillId="0" borderId="11" xfId="0" applyFont="1" applyFill="1" applyBorder="1" applyAlignment="1">
      <alignment horizontal="center" vertical="center"/>
    </xf>
    <xf numFmtId="0" fontId="36" fillId="0" borderId="13" xfId="0" applyFont="1" applyFill="1" applyBorder="1" applyAlignment="1">
      <alignment horizontal="center" vertical="center"/>
    </xf>
    <xf numFmtId="14" fontId="29" fillId="0" borderId="10" xfId="0" applyNumberFormat="1" applyFont="1" applyFill="1" applyBorder="1" applyAlignment="1">
      <alignment horizontal="center" vertical="center"/>
    </xf>
    <xf numFmtId="0" fontId="29" fillId="0" borderId="11" xfId="0" applyFont="1" applyFill="1" applyBorder="1" applyAlignment="1">
      <alignment horizontal="center" vertical="center"/>
    </xf>
    <xf numFmtId="0" fontId="29" fillId="0" borderId="13" xfId="0" applyFont="1" applyFill="1" applyBorder="1" applyAlignment="1">
      <alignment horizontal="center" vertical="center"/>
    </xf>
    <xf numFmtId="49" fontId="29" fillId="0" borderId="10" xfId="0" applyNumberFormat="1" applyFont="1" applyFill="1" applyBorder="1" applyAlignment="1">
      <alignment horizontal="center" vertical="center"/>
    </xf>
    <xf numFmtId="49" fontId="29" fillId="0" borderId="11" xfId="0" applyNumberFormat="1" applyFont="1" applyFill="1" applyBorder="1" applyAlignment="1">
      <alignment horizontal="center" vertical="center"/>
    </xf>
    <xf numFmtId="49" fontId="29" fillId="0" borderId="13" xfId="0" applyNumberFormat="1" applyFont="1" applyFill="1" applyBorder="1" applyAlignment="1">
      <alignment horizontal="center" vertical="center"/>
    </xf>
    <xf numFmtId="3" fontId="9" fillId="0" borderId="10" xfId="0" applyNumberFormat="1" applyFont="1" applyFill="1" applyBorder="1" applyAlignment="1">
      <alignment horizontal="center" vertical="center"/>
    </xf>
    <xf numFmtId="3" fontId="9" fillId="0" borderId="13" xfId="0" applyNumberFormat="1" applyFont="1" applyFill="1" applyBorder="1" applyAlignment="1">
      <alignment horizontal="center" vertical="center"/>
    </xf>
    <xf numFmtId="4" fontId="9" fillId="11" borderId="10" xfId="0" applyNumberFormat="1" applyFont="1" applyFill="1" applyBorder="1" applyAlignment="1">
      <alignment horizontal="center" vertical="center"/>
    </xf>
    <xf numFmtId="4" fontId="9" fillId="11" borderId="11" xfId="0" applyNumberFormat="1" applyFont="1" applyFill="1" applyBorder="1" applyAlignment="1">
      <alignment horizontal="center" vertical="center"/>
    </xf>
    <xf numFmtId="4" fontId="9" fillId="11" borderId="13" xfId="0" applyNumberFormat="1" applyFont="1" applyFill="1" applyBorder="1" applyAlignment="1">
      <alignment horizontal="center" vertical="center"/>
    </xf>
    <xf numFmtId="0" fontId="9" fillId="0" borderId="11" xfId="0" applyFont="1" applyFill="1" applyBorder="1" applyAlignment="1">
      <alignment horizontal="center" vertical="center"/>
    </xf>
    <xf numFmtId="14" fontId="9" fillId="0" borderId="10" xfId="0" applyNumberFormat="1" applyFont="1" applyFill="1" applyBorder="1" applyAlignment="1">
      <alignment horizontal="center" vertical="center"/>
    </xf>
    <xf numFmtId="0" fontId="12" fillId="0" borderId="5"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8" xfId="0" applyFont="1" applyFill="1" applyBorder="1" applyAlignment="1">
      <alignment horizontal="center" vertical="center" wrapText="1"/>
    </xf>
    <xf numFmtId="49" fontId="9" fillId="0" borderId="7" xfId="0" applyNumberFormat="1" applyFont="1" applyFill="1" applyBorder="1" applyAlignment="1">
      <alignment horizontal="center" vertical="center"/>
    </xf>
    <xf numFmtId="0" fontId="9" fillId="0" borderId="2" xfId="0" applyFont="1" applyFill="1" applyBorder="1" applyAlignment="1">
      <alignment horizontal="center" vertical="center"/>
    </xf>
    <xf numFmtId="0" fontId="12" fillId="0" borderId="2" xfId="0" applyFont="1" applyFill="1" applyBorder="1" applyAlignment="1">
      <alignment horizontal="center" vertical="center" wrapText="1"/>
    </xf>
    <xf numFmtId="14" fontId="9" fillId="0" borderId="3" xfId="0" applyNumberFormat="1" applyFont="1" applyFill="1" applyBorder="1" applyAlignment="1">
      <alignment horizontal="center" vertical="center"/>
    </xf>
    <xf numFmtId="0" fontId="9" fillId="0" borderId="0" xfId="0" applyFont="1" applyFill="1" applyBorder="1" applyAlignment="1">
      <alignment horizontal="center" vertical="center" wrapText="1"/>
    </xf>
    <xf numFmtId="49" fontId="9" fillId="0" borderId="5" xfId="0" applyNumberFormat="1"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0" fillId="0" borderId="8" xfId="0" applyBorder="1" applyAlignment="1">
      <alignment horizontal="center"/>
    </xf>
    <xf numFmtId="0" fontId="0" fillId="0" borderId="0" xfId="0" applyAlignment="1">
      <alignment horizontal="center"/>
    </xf>
    <xf numFmtId="14" fontId="0" fillId="0" borderId="0" xfId="0" applyNumberFormat="1" applyAlignment="1">
      <alignment horizontal="center"/>
    </xf>
    <xf numFmtId="4" fontId="14" fillId="0" borderId="0" xfId="0" applyNumberFormat="1" applyFont="1" applyFill="1" applyAlignment="1">
      <alignment horizontal="center"/>
    </xf>
    <xf numFmtId="0" fontId="15" fillId="4" borderId="21" xfId="0" applyFont="1" applyFill="1" applyBorder="1" applyAlignment="1">
      <alignment horizontal="center"/>
    </xf>
    <xf numFmtId="0" fontId="15" fillId="4" borderId="22" xfId="0" applyFont="1" applyFill="1" applyBorder="1" applyAlignment="1">
      <alignment horizontal="center"/>
    </xf>
    <xf numFmtId="0" fontId="15" fillId="4" borderId="23" xfId="0" applyFont="1" applyFill="1" applyBorder="1" applyAlignment="1">
      <alignment horizontal="center"/>
    </xf>
  </cellXfs>
  <cellStyles count="2">
    <cellStyle name="Normal" xfId="0" builtinId="0"/>
    <cellStyle name="Virgül [0]_özelgiderindirimbordrosu" xfId="1"/>
  </cellStyles>
  <dxfs count="0"/>
  <tableStyles count="0" defaultTableStyle="TableStyleMedium9" defaultPivotStyle="PivotStyleLight16"/>
  <colors>
    <mruColors>
      <color rgb="FFCC9900"/>
      <color rgb="FF000099"/>
      <color rgb="FFBE20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
  <sheetViews>
    <sheetView workbookViewId="0">
      <selection activeCell="C13" sqref="C13"/>
    </sheetView>
  </sheetViews>
  <sheetFormatPr defaultRowHeight="12.75" x14ac:dyDescent="0.2"/>
  <cols>
    <col min="1" max="1" width="33.42578125" customWidth="1"/>
    <col min="2" max="2" width="0.140625" customWidth="1"/>
    <col min="3" max="3" width="9.140625" bestFit="1" customWidth="1"/>
  </cols>
  <sheetData>
    <row r="1" spans="1:7" x14ac:dyDescent="0.2">
      <c r="A1" s="127" t="s">
        <v>231</v>
      </c>
      <c r="B1" s="26"/>
      <c r="C1" s="129" t="s">
        <v>132</v>
      </c>
    </row>
    <row r="2" spans="1:7" x14ac:dyDescent="0.2">
      <c r="A2" s="127" t="s">
        <v>232</v>
      </c>
      <c r="B2" s="26"/>
      <c r="C2" s="130">
        <v>2020</v>
      </c>
    </row>
    <row r="3" spans="1:7" x14ac:dyDescent="0.2">
      <c r="A3" s="127" t="s">
        <v>228</v>
      </c>
      <c r="B3" s="128"/>
      <c r="C3" s="201">
        <v>2943</v>
      </c>
      <c r="D3" s="201"/>
      <c r="E3" s="201"/>
      <c r="F3" s="201"/>
      <c r="G3" s="201"/>
    </row>
    <row r="4" spans="1:7" x14ac:dyDescent="0.2">
      <c r="A4" s="127" t="s">
        <v>229</v>
      </c>
      <c r="B4" s="128"/>
      <c r="C4" s="202">
        <v>98.1</v>
      </c>
      <c r="D4" s="202"/>
      <c r="E4" s="202"/>
      <c r="F4" s="202"/>
      <c r="G4" s="202"/>
    </row>
    <row r="5" spans="1:7" x14ac:dyDescent="0.2">
      <c r="A5" s="127" t="s">
        <v>206</v>
      </c>
      <c r="B5" s="128"/>
      <c r="C5" s="202">
        <v>35316</v>
      </c>
      <c r="D5" s="202"/>
      <c r="E5" s="202"/>
      <c r="F5" s="202"/>
      <c r="G5" s="202"/>
    </row>
    <row r="6" spans="1:7" x14ac:dyDescent="0.2">
      <c r="A6" s="127" t="s">
        <v>230</v>
      </c>
      <c r="B6" s="128"/>
      <c r="C6" s="126">
        <v>0.146061</v>
      </c>
      <c r="D6" s="126"/>
      <c r="E6" s="126"/>
      <c r="F6" s="126"/>
      <c r="G6" s="126"/>
    </row>
  </sheetData>
  <phoneticPr fontId="9"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topLeftCell="A4" workbookViewId="0">
      <selection activeCell="G25" sqref="G25:L25"/>
    </sheetView>
  </sheetViews>
  <sheetFormatPr defaultRowHeight="12.75" x14ac:dyDescent="0.2"/>
  <cols>
    <col min="1" max="1" width="13.85546875" bestFit="1" customWidth="1"/>
    <col min="7" max="7" width="13.85546875" customWidth="1"/>
  </cols>
  <sheetData>
    <row r="1" spans="1:12" x14ac:dyDescent="0.2">
      <c r="A1" s="25">
        <f>'ÖDEME EMRİ'!E40+'ÖDEME EMRİ'!I40</f>
        <v>11144.760000000002</v>
      </c>
      <c r="B1" s="14"/>
      <c r="C1" s="619"/>
      <c r="D1" s="619"/>
      <c r="G1" s="25">
        <f>'ÖDEME EMRİ'!Q40</f>
        <v>7048.0700000000024</v>
      </c>
      <c r="H1" s="14"/>
      <c r="I1" s="619"/>
      <c r="J1" s="619"/>
    </row>
    <row r="7" spans="1:12" ht="13.5" customHeight="1" thickBot="1" x14ac:dyDescent="0.25"/>
    <row r="8" spans="1:12" ht="13.5" thickBot="1" x14ac:dyDescent="0.25">
      <c r="A8" s="15">
        <f>A1</f>
        <v>11144.760000000002</v>
      </c>
      <c r="B8" s="16"/>
      <c r="C8" s="17"/>
      <c r="D8" s="17"/>
      <c r="E8" s="17"/>
      <c r="F8" s="18"/>
      <c r="G8" s="15">
        <f>G1</f>
        <v>7048.0700000000024</v>
      </c>
      <c r="H8" s="16"/>
      <c r="I8" s="17"/>
      <c r="J8" s="17"/>
      <c r="K8" s="17"/>
      <c r="L8" s="18"/>
    </row>
    <row r="9" spans="1:12" ht="13.5" thickBot="1" x14ac:dyDescent="0.25">
      <c r="A9" s="19">
        <f>MOD(A8,100000000)</f>
        <v>11144.760000000002</v>
      </c>
      <c r="B9" s="20"/>
      <c r="C9" s="20" t="str">
        <f>IF(A9&lt;10000000,"",IF(A9&lt;20000000,"on",IF(A9&lt;30000000," yirmi",IF(A9&lt;40000000,"otuz",IF(A9&lt;50000000,"kırk",IF(A9&lt;60000000,"elli",""))))))</f>
        <v/>
      </c>
      <c r="D9" s="20" t="str">
        <f>IF(A9&gt;=100000000,"",IF(A9&gt;=90000000,"doksan",IF(A9&gt;=80000000,"seksen",IF(A9&gt;=70000000,"yetmiş",IF(A9&gt;=60000000,"altmış","")))))</f>
        <v/>
      </c>
      <c r="E9" s="20" t="str">
        <f>IF(A9&lt;10000000,"",C9&amp;D9)</f>
        <v/>
      </c>
      <c r="F9" s="21"/>
      <c r="G9" s="19">
        <f>MOD(G8,100000000)</f>
        <v>7048.0700000000024</v>
      </c>
      <c r="H9" s="20"/>
      <c r="I9" s="20" t="str">
        <f>IF(G9&lt;10000000,"",IF(G9&lt;20000000,"on",IF(G9&lt;30000000," yirmi",IF(G9&lt;40000000,"otuz",IF(G9&lt;50000000,"kırk",IF(G9&lt;60000000,"elli",""))))))</f>
        <v/>
      </c>
      <c r="J9" s="20" t="str">
        <f>IF(G9&gt;=100000000,"",IF(G9&gt;=90000000,"doksan",IF(G9&gt;=80000000,"seksen",IF(G9&gt;=70000000,"yetmiş",IF(G9&gt;=60000000,"altmış","")))))</f>
        <v/>
      </c>
      <c r="K9" s="20" t="str">
        <f>IF(G9&lt;10000000,"",I9&amp;J9)</f>
        <v/>
      </c>
      <c r="L9" s="21"/>
    </row>
    <row r="10" spans="1:12" ht="13.5" thickBot="1" x14ac:dyDescent="0.25">
      <c r="A10" s="19">
        <f>MOD(A8,10000000)</f>
        <v>11144.760000000002</v>
      </c>
      <c r="B10" s="20"/>
      <c r="C10" s="20" t="str">
        <f>IF(A10&lt;1000000,"milyon",IF(A10&lt;2000000,"birmilyon",IF(A10&lt;3000000,"ikimilyon",IF(A10&lt;4000000,"üçmilyon",IF(A10&lt;5000000,"dörtmilyon",IF(A10&lt;6000000,"beşmilyon",""))))))</f>
        <v>milyon</v>
      </c>
      <c r="D10" s="20" t="str">
        <f>IF(A10&gt;=10000000,"",IF(A10&gt;=9000000,"dokuzmilyon",IF(A10&gt;=8000000,"sekizmilyon",IF(A10&gt;=7000000,"yedimilyon",IF(A10&gt;=6000000,"altımilyon","")))))</f>
        <v/>
      </c>
      <c r="E10" s="20" t="str">
        <f>IF(A8&lt;1000000,"",C10&amp;D10)</f>
        <v/>
      </c>
      <c r="F10" s="21"/>
      <c r="G10" s="19">
        <f>MOD(G8,10000000)</f>
        <v>7048.0700000000024</v>
      </c>
      <c r="H10" s="20"/>
      <c r="I10" s="20" t="str">
        <f>IF(G10&lt;1000000,"milyon",IF(G10&lt;2000000,"birmilyon",IF(G10&lt;3000000,"ikimilyon",IF(G10&lt;4000000,"üçmilyon",IF(G10&lt;5000000,"dörtmilyon",IF(G10&lt;6000000,"beşmilyon",""))))))</f>
        <v>milyon</v>
      </c>
      <c r="J10" s="20" t="str">
        <f>IF(G10&gt;=10000000,"",IF(G10&gt;=9000000,"dokuzmilyon",IF(G10&gt;=8000000,"sekizmilyon",IF(G10&gt;=7000000,"yedimilyon",IF(G10&gt;=6000000,"altımilyon","")))))</f>
        <v/>
      </c>
      <c r="K10" s="20" t="str">
        <f>IF(G8&lt;1000000,"",I10&amp;J10)</f>
        <v/>
      </c>
      <c r="L10" s="21"/>
    </row>
    <row r="11" spans="1:12" ht="13.5" thickBot="1" x14ac:dyDescent="0.25">
      <c r="A11" s="19">
        <f>MOD(A10,1000000)</f>
        <v>11144.760000000002</v>
      </c>
      <c r="B11" s="20"/>
      <c r="C11" s="20" t="str">
        <f>IF(A11&lt;100000,"",IF(A11&lt;200000,"yüz",IF(A11&lt;300000,"ikiyüz",IF(A11&lt;400000,"üçyüz",IF(A11&lt;500000,"dörtyüz",IF(A11&lt;600000,"beşyüz",""))))))</f>
        <v/>
      </c>
      <c r="D11" s="20" t="str">
        <f>IF(A11&gt;=1000000,"",IF(A11&gt;=900000,"dokuzyüz",IF(A11&gt;=800000,"sekizyüz",IF(A11&gt;=700000,"yediyüz",IF(A11&gt;=600000,"altıyüz","")))))</f>
        <v/>
      </c>
      <c r="E11" s="20" t="str">
        <f>C11&amp;D11</f>
        <v/>
      </c>
      <c r="F11" s="22"/>
      <c r="G11" s="19">
        <f>MOD(G10,1000000)</f>
        <v>7048.0700000000024</v>
      </c>
      <c r="H11" s="20"/>
      <c r="I11" s="20" t="str">
        <f>IF(G11&lt;100000,"",IF(G11&lt;200000,"yüz",IF(G11&lt;300000,"ikiyüz",IF(G11&lt;400000,"üçyüz",IF(G11&lt;500000,"dörtyüz",IF(G11&lt;600000,"beşyüz",""))))))</f>
        <v/>
      </c>
      <c r="J11" s="20" t="str">
        <f>IF(G11&gt;=1000000,"",IF(G11&gt;=900000,"dokuzyüz",IF(G11&gt;=800000,"sekizyüz",IF(G11&gt;=700000,"yediyüz",IF(G11&gt;=600000,"altıyüz","")))))</f>
        <v/>
      </c>
      <c r="K11" s="20" t="str">
        <f>I11&amp;J11</f>
        <v/>
      </c>
      <c r="L11" s="22"/>
    </row>
    <row r="12" spans="1:12" ht="13.5" customHeight="1" thickBot="1" x14ac:dyDescent="0.25">
      <c r="A12" s="19">
        <f>MOD(A11,100000)</f>
        <v>11144.760000000002</v>
      </c>
      <c r="B12" s="20"/>
      <c r="C12" s="20" t="str">
        <f>IF(A12&lt;10000,"",IF(A12&lt;20000,"on",IF(A12&lt;30000,"yirmi",IF(A12&lt;40000,"otuz",IF(A12&lt;50000,"kırk",IF(A12&lt;60000,"elli",""))))))</f>
        <v>on</v>
      </c>
      <c r="D12" s="20" t="str">
        <f>IF(A12&gt;=100000,"",IF(A12&gt;=90000,"doksan",IF(A12&gt;=80000,"seksen",IF(A12&gt;=70000,"yetmiş",IF(A12&gt;=60000,"altmış","")))))</f>
        <v/>
      </c>
      <c r="E12" s="20" t="str">
        <f>C12&amp;D12&amp;IF(E13="",F12,"")</f>
        <v>on</v>
      </c>
      <c r="F12" s="22" t="str">
        <f>IF(E11="","","bin")</f>
        <v/>
      </c>
      <c r="G12" s="19">
        <f>MOD(G11,100000)</f>
        <v>7048.0700000000024</v>
      </c>
      <c r="H12" s="20"/>
      <c r="I12" s="20" t="str">
        <f>IF(G12&lt;10000,"",IF(G12&lt;20000,"on",IF(G12&lt;30000,"yirmi",IF(G12&lt;40000,"otuz",IF(G12&lt;50000,"kırk",IF(G12&lt;60000,"elli",""))))))</f>
        <v/>
      </c>
      <c r="J12" s="20" t="str">
        <f>IF(G12&gt;=100000,"",IF(G12&gt;=90000,"doksan",IF(G12&gt;=80000,"seksen",IF(G12&gt;=70000,"yetmiş",IF(G12&gt;=60000,"altmış","")))))</f>
        <v/>
      </c>
      <c r="K12" s="20" t="str">
        <f>I12&amp;J12&amp;IF(K13="",L12,"")</f>
        <v/>
      </c>
      <c r="L12" s="22" t="str">
        <f>IF(K11="","","bin")</f>
        <v/>
      </c>
    </row>
    <row r="13" spans="1:12" ht="13.5" thickBot="1" x14ac:dyDescent="0.25">
      <c r="A13" s="19">
        <f>MOD(A12,10000)</f>
        <v>1144.760000000002</v>
      </c>
      <c r="B13" s="20"/>
      <c r="C13" s="20" t="str">
        <f>IF(A13&lt;1000,"",IF(A13&lt;2000,"bin",IF(A13&lt;3000,"ikibin",IF(A13&lt;4000,"üçbin",IF(A13&lt;5000,"dörtbin",IF(A13&lt;6000,"beşbin",""))))))</f>
        <v>bin</v>
      </c>
      <c r="D13" s="20" t="str">
        <f>IF(A13&gt;=10000,"",IF(A13&gt;=9000,"dokuzbin",IF(A13&gt;=8000,"sekizbin",IF(A13&gt;=7000,"yedibin",IF(A13&gt;=6000,"altıbin","")))))</f>
        <v/>
      </c>
      <c r="E13" s="20" t="str">
        <f>IF(A12&lt;1000,"",C13&amp;D13)</f>
        <v>bin</v>
      </c>
      <c r="F13" s="22"/>
      <c r="G13" s="19">
        <f>MOD(G12,10000)</f>
        <v>7048.0700000000024</v>
      </c>
      <c r="H13" s="20"/>
      <c r="I13" s="20" t="str">
        <f>IF(G13&lt;1000,"",IF(G13&lt;2000,"bin",IF(G13&lt;3000,"ikibin",IF(G13&lt;4000,"üçbin",IF(G13&lt;5000,"dörtbin",IF(G13&lt;6000,"beşbin",""))))))</f>
        <v/>
      </c>
      <c r="J13" s="20" t="str">
        <f>IF(G13&gt;=10000,"",IF(G13&gt;=9000,"dokuzbin",IF(G13&gt;=8000,"sekizbin",IF(G13&gt;=7000,"yedibin",IF(G13&gt;=6000,"altıbin","")))))</f>
        <v>yedibin</v>
      </c>
      <c r="K13" s="20" t="str">
        <f>IF(G12&lt;1000,"",I13&amp;J13)</f>
        <v>yedibin</v>
      </c>
      <c r="L13" s="22"/>
    </row>
    <row r="14" spans="1:12" ht="13.5" thickBot="1" x14ac:dyDescent="0.25">
      <c r="A14" s="19">
        <f>MOD(A13,1000)</f>
        <v>144.76000000000204</v>
      </c>
      <c r="B14" s="20"/>
      <c r="C14" s="20" t="str">
        <f>IF(A14&lt;100,"",IF(A14&lt;200,"yüz",IF(A14&lt;300,"ikiyüz",IF(A14&lt;400,"üçyüz",IF(A14&lt;500,"dörtyüz",IF(A14&lt;600,"beşyüz",""))))))</f>
        <v>yüz</v>
      </c>
      <c r="D14" s="20" t="str">
        <f>IF(A14&gt;=1000,"",IF(A14&gt;=900,"dokuzyüz",IF(A14&gt;=800,"sekizyüz",IF(A14&gt;=700,"yediyüz",IF(A14&gt;=600,"altıyüz","")))))</f>
        <v/>
      </c>
      <c r="E14" s="20" t="str">
        <f>C14&amp;D14</f>
        <v>yüz</v>
      </c>
      <c r="F14" s="22"/>
      <c r="G14" s="19">
        <f>MOD(G13,1000)</f>
        <v>48.070000000002437</v>
      </c>
      <c r="H14" s="20"/>
      <c r="I14" s="20" t="str">
        <f>IF(G14&lt;100,"",IF(G14&lt;200,"yüz",IF(G14&lt;300,"ikiyüz",IF(G14&lt;400,"üçyüz",IF(G14&lt;500,"dörtyüz",IF(G14&lt;600,"beşyüz",""))))))</f>
        <v/>
      </c>
      <c r="J14" s="20" t="str">
        <f>IF(G14&gt;=1000,"",IF(G14&gt;=900,"dokuzyüz",IF(G14&gt;=800,"sekizyüz",IF(G14&gt;=700,"yediyüz",IF(G14&gt;=600,"altıyüz","")))))</f>
        <v/>
      </c>
      <c r="K14" s="20" t="str">
        <f>I14&amp;J14</f>
        <v/>
      </c>
      <c r="L14" s="22"/>
    </row>
    <row r="15" spans="1:12" ht="13.5" thickBot="1" x14ac:dyDescent="0.25">
      <c r="A15" s="19">
        <f>MOD(A14,100)</f>
        <v>44.760000000002037</v>
      </c>
      <c r="B15" s="20"/>
      <c r="C15" s="20" t="str">
        <f>IF(A15&lt;10,"",IF(A15&lt;20,"on",IF(A15&lt;30,"yirmi",IF(A15&lt;40,"otuz",IF(A15&lt;50,"kırk",IF(A15&lt;60,"elli",""))))))</f>
        <v>kırk</v>
      </c>
      <c r="D15" s="20" t="str">
        <f>IF(A15&gt;=100,"",IF(A15&gt;=90,"doksan",IF(A15&gt;=80,"seksen",IF(A15&gt;=70,"yetmiş",IF(A15&gt;=60,"altmış","")))))</f>
        <v/>
      </c>
      <c r="E15" s="20" t="str">
        <f>C15&amp;D15</f>
        <v>kırk</v>
      </c>
      <c r="F15" s="22" t="str">
        <f>IF(E14="","","")</f>
        <v/>
      </c>
      <c r="G15" s="19">
        <f>MOD(G14,100)</f>
        <v>48.070000000002437</v>
      </c>
      <c r="H15" s="20"/>
      <c r="I15" s="20" t="str">
        <f>IF(G15&lt;10,"",IF(G15&lt;20,"on",IF(G15&lt;30,"yirmi",IF(G15&lt;40,"otuz",IF(G15&lt;50,"kırk",IF(G15&lt;60,"elli",""))))))</f>
        <v>kırk</v>
      </c>
      <c r="J15" s="20" t="str">
        <f>IF(G15&gt;=100,"",IF(G15&gt;=90,"doksan",IF(G15&gt;=80,"seksen",IF(G15&gt;=70,"yetmiş",IF(G15&gt;=60,"altmış","")))))</f>
        <v/>
      </c>
      <c r="K15" s="20" t="str">
        <f>I15&amp;J15</f>
        <v>kırk</v>
      </c>
      <c r="L15" s="22" t="str">
        <f>IF(K14="","","")</f>
        <v/>
      </c>
    </row>
    <row r="16" spans="1:12" ht="13.5" thickBot="1" x14ac:dyDescent="0.25">
      <c r="A16" s="19">
        <f>MOD(A15,10)</f>
        <v>4.7600000000020373</v>
      </c>
      <c r="B16" s="20"/>
      <c r="C16" s="20" t="str">
        <f>IF(A16&lt;1,"",IF(A16&lt;2,"bir",IF(A16&lt;3,"iki",IF(A16&lt;4,"üç",IF(A16&lt;5,"dört",IF(A16&lt;6,"beş",""))))))</f>
        <v>dört</v>
      </c>
      <c r="D16" s="20" t="str">
        <f>IF(A16&gt;=10,"",IF(A16&gt;=9,"dokuz",IF(A16&gt;=8,"sekiz",IF(A16&gt;=7,"yedi",IF(A16&gt;=6,"altı","")))))</f>
        <v/>
      </c>
      <c r="E16" s="20" t="str">
        <f>IF(A15&lt;1,"",C16&amp;D16)</f>
        <v>dört</v>
      </c>
      <c r="F16" s="22"/>
      <c r="G16" s="19">
        <f>MOD(G15,10)</f>
        <v>8.0700000000024374</v>
      </c>
      <c r="H16" s="20"/>
      <c r="I16" s="20" t="str">
        <f>IF(G16&lt;1,"",IF(G16&lt;2,"bir",IF(G16&lt;3,"iki",IF(G16&lt;4,"üç",IF(G16&lt;5,"dört",IF(G16&lt;6,"beş",""))))))</f>
        <v/>
      </c>
      <c r="J16" s="20" t="str">
        <f>IF(G16&gt;=10,"",IF(G16&gt;=9,"dokuz",IF(G16&gt;=8,"sekiz",IF(G16&gt;=7,"yedi",IF(G16&gt;=6,"altı","")))))</f>
        <v>sekiz</v>
      </c>
      <c r="K16" s="20" t="str">
        <f>IF(G15&lt;1,"",I16&amp;J16)</f>
        <v>sekiz</v>
      </c>
      <c r="L16" s="22"/>
    </row>
    <row r="17" spans="1:12" ht="13.5" thickBot="1" x14ac:dyDescent="0.25">
      <c r="A17" s="19">
        <f>ROUND(MOD(A16,1),2)</f>
        <v>0.76</v>
      </c>
      <c r="B17" s="20"/>
      <c r="C17" s="20" t="str">
        <f>IF(A17&lt;0.1,"",IF(A17&lt;0.2,"on",IF(A17&lt;0.3,"yirmi",IF(A17&lt;0.4,"otuz",IF(A17&lt;0.5,"kırk",IF(A17&lt;0.6,"elli",""))))))</f>
        <v/>
      </c>
      <c r="D17" s="20" t="str">
        <f>IF(A17&gt;=1,"",IF(A17&gt;=0.9,"doksan",IF(A17&gt;=0.8,"seksen",IF(A17&gt;=0.7,"yetmiş",IF(A17&gt;=0.6,"altmış","")))))</f>
        <v>yetmiş</v>
      </c>
      <c r="E17" s="20" t="str">
        <f>C17&amp;D17</f>
        <v>yetmiş</v>
      </c>
      <c r="F17" s="22" t="s">
        <v>208</v>
      </c>
      <c r="G17" s="19">
        <f>ROUND(MOD(G16,1),2)</f>
        <v>7.0000000000000007E-2</v>
      </c>
      <c r="H17" s="20"/>
      <c r="I17" s="20" t="str">
        <f>IF(G17&lt;0.1,"",IF(G17&lt;0.2,"on",IF(G17&lt;0.3,"yirmi",IF(G17&lt;0.4,"otuz",IF(G17&lt;0.5,"kırk",IF(G17&lt;0.6,"elli",""))))))</f>
        <v/>
      </c>
      <c r="J17" s="20" t="str">
        <f>IF(G17&gt;=1,"",IF(G17&gt;=0.9,"doksan",IF(G17&gt;=0.8,"seksen",IF(G17&gt;=0.7,"yetmiş",IF(G17&gt;=0.6,"altmış","")))))</f>
        <v/>
      </c>
      <c r="K17" s="20" t="str">
        <f>I17&amp;J17</f>
        <v/>
      </c>
      <c r="L17" s="22" t="s">
        <v>208</v>
      </c>
    </row>
    <row r="18" spans="1:12" ht="13.5" thickBot="1" x14ac:dyDescent="0.25">
      <c r="A18" s="19">
        <f>ROUND(MOD(A17,0.1),2)</f>
        <v>0.06</v>
      </c>
      <c r="B18" s="20"/>
      <c r="C18" s="20" t="str">
        <f>IF(A18&lt;0.01,"",IF(A18&lt;0.02,"bir",IF(A18&lt;0.03,"iki",IF(A18&lt;0.04,"üç",IF(A18&lt;0.05,"dört",IF(A18&lt;0.06,"beş",""))))))</f>
        <v/>
      </c>
      <c r="D18" s="20" t="str">
        <f>IF(A18&gt;=0.1,"",IF(A18&gt;=0.09,"dokuz",IF(A18&gt;=0.08,"sekiz",IF(A18&gt;=0.07,"yedi",IF(A18&gt;=0.06,"altı","")))))</f>
        <v>altı</v>
      </c>
      <c r="E18" s="20" t="str">
        <f>C18&amp;D18</f>
        <v>altı</v>
      </c>
      <c r="F18" s="22" t="s">
        <v>209</v>
      </c>
      <c r="G18" s="19">
        <f>ROUND(MOD(G17,0.1),2)</f>
        <v>7.0000000000000007E-2</v>
      </c>
      <c r="H18" s="20"/>
      <c r="I18" s="20" t="str">
        <f>IF(G18&lt;0.01,"",IF(G18&lt;0.02,"bir",IF(G18&lt;0.03,"iki",IF(G18&lt;0.04,"üç",IF(G18&lt;0.05,"dört",IF(G18&lt;0.06,"beş",""))))))</f>
        <v/>
      </c>
      <c r="J18" s="20" t="str">
        <f>IF(G18&gt;=0.1,"",IF(G18&gt;=0.09,"dokuz",IF(G18&gt;=0.08,"sekiz",IF(G18&gt;=0.07,"yedi",IF(G18&gt;=0.06,"altı","")))))</f>
        <v>yedi</v>
      </c>
      <c r="K18" s="20" t="str">
        <f>I18&amp;J18</f>
        <v>yedi</v>
      </c>
      <c r="L18" s="22" t="s">
        <v>209</v>
      </c>
    </row>
    <row r="19" spans="1:12" ht="13.5" thickBot="1" x14ac:dyDescent="0.25">
      <c r="A19" s="19">
        <f>MOD(A18,0.01)</f>
        <v>9.9999999999999967E-3</v>
      </c>
      <c r="B19" s="20"/>
      <c r="C19" s="20"/>
      <c r="D19" s="20"/>
      <c r="E19" s="20"/>
      <c r="F19" s="22"/>
      <c r="G19" s="19">
        <f>MOD(G18,0.01)</f>
        <v>5.2041704279304213E-18</v>
      </c>
      <c r="H19" s="20"/>
      <c r="I19" s="20"/>
      <c r="J19" s="20"/>
      <c r="K19" s="20"/>
      <c r="L19" s="22"/>
    </row>
    <row r="20" spans="1:12" ht="13.5" thickBot="1" x14ac:dyDescent="0.25">
      <c r="A20" s="19"/>
      <c r="B20" s="20"/>
      <c r="C20" s="20"/>
      <c r="D20" s="20"/>
      <c r="E20" s="20"/>
      <c r="F20" s="22"/>
      <c r="G20" s="19"/>
      <c r="H20" s="20"/>
      <c r="I20" s="20"/>
      <c r="J20" s="20"/>
      <c r="K20" s="20"/>
      <c r="L20" s="22"/>
    </row>
    <row r="21" spans="1:12" ht="13.5" thickBot="1" x14ac:dyDescent="0.25">
      <c r="A21" s="19"/>
      <c r="B21" s="20"/>
      <c r="C21" s="20"/>
      <c r="D21" s="20"/>
      <c r="E21" s="20"/>
      <c r="F21" s="22"/>
      <c r="G21" s="19"/>
      <c r="H21" s="20"/>
      <c r="I21" s="20"/>
      <c r="J21" s="20"/>
      <c r="K21" s="20"/>
      <c r="L21" s="22"/>
    </row>
    <row r="22" spans="1:12" x14ac:dyDescent="0.2">
      <c r="A22" s="23"/>
      <c r="B22" s="20"/>
      <c r="C22" s="20" t="str">
        <f>IF(A22&lt;0.001,"",IF(A22&lt;0.002,"bir",IF(A22&lt;0.003,"iki",IF(A22&lt;0.004,"üç",IF(A22&lt;0.005,"dört",IF(A22&lt;0.006,"beş",""))))))</f>
        <v/>
      </c>
      <c r="D22" s="20" t="str">
        <f>IF(A22&gt;=0.01,"",IF(A22&gt;=0.009,"dokuz",IF(A22&gt;=0.008,"sekiz",IF(A22&gt;=0.007,"yedi",IF(A22&gt;=0.006,"altı","")))))</f>
        <v/>
      </c>
      <c r="E22" s="20" t="str">
        <f>C22&amp;D22</f>
        <v/>
      </c>
      <c r="F22" s="22"/>
      <c r="G22" s="23"/>
      <c r="H22" s="20"/>
      <c r="I22" s="20" t="str">
        <f>IF(G22&lt;0.001,"",IF(G22&lt;0.002,"bir",IF(G22&lt;0.003,"iki",IF(G22&lt;0.004,"üç",IF(G22&lt;0.005,"dört",IF(G22&lt;0.006,"beş",""))))))</f>
        <v/>
      </c>
      <c r="J22" s="20" t="str">
        <f>IF(G22&gt;=0.01,"",IF(G22&gt;=0.009,"dokuz",IF(G22&gt;=0.008,"sekiz",IF(G22&gt;=0.007,"yedi",IF(G22&gt;=0.006,"altı","")))))</f>
        <v/>
      </c>
      <c r="K22" s="20" t="str">
        <f>I22&amp;J22</f>
        <v/>
      </c>
      <c r="L22" s="22"/>
    </row>
    <row r="23" spans="1:12" x14ac:dyDescent="0.2">
      <c r="A23" s="24"/>
      <c r="B23" s="20"/>
      <c r="C23" s="20"/>
      <c r="D23" s="20"/>
      <c r="E23" s="20"/>
      <c r="F23" s="22"/>
      <c r="G23" s="24"/>
      <c r="H23" s="20"/>
      <c r="I23" s="20"/>
      <c r="J23" s="20"/>
      <c r="K23" s="20"/>
      <c r="L23" s="22"/>
    </row>
    <row r="24" spans="1:12" x14ac:dyDescent="0.2">
      <c r="A24" s="24" t="s">
        <v>286</v>
      </c>
      <c r="B24" s="20" t="s">
        <v>287</v>
      </c>
      <c r="C24" s="20" t="s">
        <v>288</v>
      </c>
      <c r="D24" s="20" t="str">
        <f>IF(B24="","sıfır",B24)</f>
        <v>ellisekiz</v>
      </c>
      <c r="E24" s="20"/>
      <c r="F24" s="22"/>
      <c r="G24" s="24" t="str">
        <f>CONCATENATE(K9,K10,K11,K12,K13,K14,K15,K16)</f>
        <v>yedibinkırksekiz</v>
      </c>
      <c r="H24" s="20" t="str">
        <f>CONCATENATE(K17,K18)</f>
        <v>yedi</v>
      </c>
      <c r="I24" s="20" t="str">
        <f>IF(G24="","sıfır",G24)</f>
        <v>yedibinkırksekiz</v>
      </c>
      <c r="J24" s="20" t="str">
        <f>IF(H24="","sıfır",H24)</f>
        <v>yedi</v>
      </c>
      <c r="K24" s="20"/>
      <c r="L24" s="22"/>
    </row>
    <row r="25" spans="1:12" ht="21" customHeight="1" thickBot="1" x14ac:dyDescent="0.3">
      <c r="A25" s="620" t="str">
        <f>CONCATENATE("//",A24,F17,D24,F18,"//")</f>
        <v>//beşbinaltıyüz TL ellisekiz Kuruş//</v>
      </c>
      <c r="B25" s="621"/>
      <c r="C25" s="621"/>
      <c r="D25" s="621"/>
      <c r="E25" s="621"/>
      <c r="F25" s="622"/>
      <c r="G25" s="620" t="str">
        <f>CONCATENATE("//",I24,L17,J24,L18,"//")</f>
        <v>//yedibinkırksekiz TL yedi Kuruş//</v>
      </c>
      <c r="H25" s="621"/>
      <c r="I25" s="621"/>
      <c r="J25" s="621"/>
      <c r="K25" s="621"/>
      <c r="L25" s="622"/>
    </row>
  </sheetData>
  <mergeCells count="4">
    <mergeCell ref="C1:D1"/>
    <mergeCell ref="A25:F25"/>
    <mergeCell ref="I1:J1"/>
    <mergeCell ref="G25:L25"/>
  </mergeCells>
  <phoneticPr fontId="9"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A1:U67"/>
  <sheetViews>
    <sheetView zoomScaleNormal="100" workbookViewId="0">
      <pane xSplit="3" ySplit="2" topLeftCell="D3" activePane="bottomRight" state="frozen"/>
      <selection pane="topRight" activeCell="D1" sqref="D1"/>
      <selection pane="bottomLeft" activeCell="A3" sqref="A3"/>
      <selection pane="bottomRight" activeCell="G6" sqref="G6"/>
    </sheetView>
  </sheetViews>
  <sheetFormatPr defaultRowHeight="12" x14ac:dyDescent="0.2"/>
  <cols>
    <col min="1" max="1" width="7.140625" style="57" bestFit="1" customWidth="1"/>
    <col min="2" max="2" width="21.140625" style="57" customWidth="1"/>
    <col min="3" max="3" width="15.7109375" style="57" customWidth="1"/>
    <col min="4" max="4" width="11.7109375" style="57" customWidth="1"/>
    <col min="5" max="5" width="27.85546875" style="58" bestFit="1" customWidth="1"/>
    <col min="6" max="6" width="15.7109375" style="57" customWidth="1"/>
    <col min="7" max="7" width="8.28515625" style="58" customWidth="1"/>
    <col min="8" max="8" width="8.28515625" style="172" customWidth="1"/>
    <col min="9" max="9" width="15.7109375" style="58" customWidth="1"/>
    <col min="10" max="10" width="9.28515625" style="57" customWidth="1"/>
    <col min="11" max="20" width="9.5703125" style="57" customWidth="1"/>
    <col min="21" max="21" width="9.28515625" style="57" customWidth="1"/>
    <col min="22" max="16384" width="9.140625" style="57"/>
  </cols>
  <sheetData>
    <row r="1" spans="1:21" x14ac:dyDescent="0.2">
      <c r="A1" s="229" t="s">
        <v>191</v>
      </c>
      <c r="B1" s="229"/>
      <c r="C1" s="229"/>
      <c r="D1" s="229"/>
      <c r="E1" s="229"/>
      <c r="F1" s="229"/>
      <c r="G1" s="229"/>
      <c r="H1" s="229"/>
      <c r="I1" s="229"/>
      <c r="J1" s="229"/>
      <c r="K1" s="230" t="s">
        <v>259</v>
      </c>
      <c r="L1" s="230"/>
      <c r="M1" s="230"/>
      <c r="N1" s="230"/>
      <c r="O1" s="230"/>
      <c r="P1" s="230"/>
      <c r="Q1" s="230"/>
      <c r="R1" s="230"/>
      <c r="S1" s="230"/>
      <c r="T1" s="230"/>
      <c r="U1" s="230"/>
    </row>
    <row r="2" spans="1:21" s="58" customFormat="1" ht="48" x14ac:dyDescent="0.2">
      <c r="A2" s="175" t="s">
        <v>17</v>
      </c>
      <c r="B2" s="176" t="s">
        <v>30</v>
      </c>
      <c r="C2" s="175" t="s">
        <v>31</v>
      </c>
      <c r="D2" s="176" t="s">
        <v>117</v>
      </c>
      <c r="E2" s="175" t="s">
        <v>214</v>
      </c>
      <c r="F2" s="176" t="s">
        <v>116</v>
      </c>
      <c r="G2" s="175" t="s">
        <v>256</v>
      </c>
      <c r="H2" s="177" t="s">
        <v>248</v>
      </c>
      <c r="I2" s="175"/>
      <c r="J2" s="176" t="s">
        <v>192</v>
      </c>
      <c r="K2" s="178" t="s">
        <v>142</v>
      </c>
      <c r="L2" s="179" t="s">
        <v>131</v>
      </c>
      <c r="M2" s="178" t="s">
        <v>132</v>
      </c>
      <c r="N2" s="180" t="s">
        <v>133</v>
      </c>
      <c r="O2" s="178" t="s">
        <v>134</v>
      </c>
      <c r="P2" s="180" t="s">
        <v>135</v>
      </c>
      <c r="Q2" s="181" t="s">
        <v>143</v>
      </c>
      <c r="R2" s="182" t="s">
        <v>144</v>
      </c>
      <c r="S2" s="181" t="s">
        <v>141</v>
      </c>
      <c r="T2" s="182" t="s">
        <v>145</v>
      </c>
      <c r="U2" s="181" t="s">
        <v>6</v>
      </c>
    </row>
    <row r="3" spans="1:21" s="85" customFormat="1" x14ac:dyDescent="0.2">
      <c r="A3" s="146">
        <v>1</v>
      </c>
      <c r="B3" s="210" t="s">
        <v>289</v>
      </c>
      <c r="C3" s="145" t="s">
        <v>290</v>
      </c>
      <c r="D3" s="144"/>
      <c r="E3" s="217" t="s">
        <v>291</v>
      </c>
      <c r="F3" s="213">
        <v>54610200930</v>
      </c>
      <c r="G3" s="146">
        <f>'EK DERS ÇİZELGESİ'!D4</f>
        <v>87</v>
      </c>
      <c r="H3" s="173"/>
      <c r="I3" s="146"/>
      <c r="J3" s="157">
        <v>50</v>
      </c>
      <c r="K3" s="59">
        <f>((KONTROL!C5*J3*0.15)/12)/100</f>
        <v>220.72499999999999</v>
      </c>
      <c r="L3" s="59">
        <f>((KONTROL!D5*K3*0.15)/12)/100</f>
        <v>0</v>
      </c>
      <c r="M3" s="87">
        <f>((KONTROL!E5*L3*0.15)/12)/100</f>
        <v>0</v>
      </c>
      <c r="N3" s="89">
        <f>((KONTROL!F5*M3*0.15)/12)/100</f>
        <v>0</v>
      </c>
      <c r="O3" s="61">
        <f>((KONTROL!G5*N3*0.15)/12)/100</f>
        <v>0</v>
      </c>
      <c r="P3" s="89">
        <f>((KONTROL!H5*O3*0.15)/12)/100</f>
        <v>0</v>
      </c>
      <c r="Q3" s="61">
        <f>((KONTROL!I5*P3*0.15)/12)/100</f>
        <v>0</v>
      </c>
      <c r="R3" s="60">
        <f>((KONTROL!J5*Q3*0.15)/12)/100</f>
        <v>0</v>
      </c>
      <c r="S3" s="60">
        <f>((KONTROL!K5*R3*0.15)/12)/100</f>
        <v>0</v>
      </c>
      <c r="T3" s="60">
        <f>((KONTROL!L5*S3*0.15)/12)/100</f>
        <v>0</v>
      </c>
      <c r="U3" s="62">
        <f t="shared" ref="U3:U8" si="0">SUM(K3:T3)</f>
        <v>220.72499999999999</v>
      </c>
    </row>
    <row r="4" spans="1:21" x14ac:dyDescent="0.2">
      <c r="A4" s="146">
        <v>2</v>
      </c>
      <c r="B4" s="211" t="s">
        <v>292</v>
      </c>
      <c r="C4" s="145" t="s">
        <v>293</v>
      </c>
      <c r="D4" s="144"/>
      <c r="E4" s="217" t="s">
        <v>294</v>
      </c>
      <c r="F4" s="214">
        <v>56179148494</v>
      </c>
      <c r="G4" s="146">
        <f>'EK DERS ÇİZELGESİ'!D5</f>
        <v>128</v>
      </c>
      <c r="H4" s="173"/>
      <c r="I4" s="146"/>
      <c r="J4" s="157">
        <v>50</v>
      </c>
      <c r="K4" s="59">
        <v>220.72499999999999</v>
      </c>
      <c r="L4" s="88">
        <f>((KONTROL!D5*K4*0.15)/12)/100</f>
        <v>0</v>
      </c>
      <c r="M4" s="87">
        <f>((KONTROL!E5*L4*0.15)/12)/100</f>
        <v>0</v>
      </c>
      <c r="N4" s="89">
        <f>((KONTROL!F5*M4*0.15)/12)/100</f>
        <v>0</v>
      </c>
      <c r="O4" s="61">
        <f>((KONTROL!G5*N4*0.15)/12)/100</f>
        <v>0</v>
      </c>
      <c r="P4" s="89">
        <f>((KONTROL!H5*O4*0.15)/12)/100</f>
        <v>0</v>
      </c>
      <c r="Q4" s="61">
        <f>((KONTROL!I5*P4*0.15)/12)/100</f>
        <v>0</v>
      </c>
      <c r="R4" s="60">
        <f>((KONTROL!J5*Q4*0.15)/12)/100</f>
        <v>0</v>
      </c>
      <c r="S4" s="60">
        <f>((KONTROL!K6*R4*0.15)/12)/100</f>
        <v>0</v>
      </c>
      <c r="T4" s="60">
        <f>((KONTROL!L6*S4*0.15)/12)/100</f>
        <v>0</v>
      </c>
      <c r="U4" s="62">
        <f t="shared" si="0"/>
        <v>220.72499999999999</v>
      </c>
    </row>
    <row r="5" spans="1:21" x14ac:dyDescent="0.2">
      <c r="A5" s="146">
        <v>3</v>
      </c>
      <c r="B5" s="212" t="s">
        <v>295</v>
      </c>
      <c r="C5" s="145" t="s">
        <v>296</v>
      </c>
      <c r="D5" s="144"/>
      <c r="E5" s="217" t="s">
        <v>297</v>
      </c>
      <c r="F5" s="215">
        <v>23297244698</v>
      </c>
      <c r="G5" s="146">
        <f>'EK DERS ÇİZELGESİ'!D6</f>
        <v>113</v>
      </c>
      <c r="H5" s="173"/>
      <c r="I5" s="146"/>
      <c r="J5" s="157">
        <v>50</v>
      </c>
      <c r="K5" s="59">
        <v>220.72499999999999</v>
      </c>
      <c r="L5" s="88">
        <f>((KONTROL!D6*K5*0.15)/12)/100</f>
        <v>0</v>
      </c>
      <c r="M5" s="87">
        <f>((KONTROL!E6*L5*0.15)/12)/100</f>
        <v>0</v>
      </c>
      <c r="N5" s="89">
        <f>((KONTROL!F6*M5*0.15)/12)/100</f>
        <v>0</v>
      </c>
      <c r="O5" s="61">
        <f>((KONTROL!G6*N5*0.15)/12)/100</f>
        <v>0</v>
      </c>
      <c r="P5" s="89">
        <f>((KONTROL!H6*O5*0.15)/12)/100</f>
        <v>0</v>
      </c>
      <c r="Q5" s="61">
        <f>((KONTROL!I6*P5*0.15)/12)/100</f>
        <v>0</v>
      </c>
      <c r="R5" s="60">
        <f>((KONTROL!J6*Q5*0.15)/12)/100</f>
        <v>0</v>
      </c>
      <c r="S5" s="60">
        <f>((KONTROL!K7*R5*0.15)/12)/100</f>
        <v>0</v>
      </c>
      <c r="T5" s="60">
        <f>((KONTROL!L7*S5*0.15)/12)/100</f>
        <v>0</v>
      </c>
      <c r="U5" s="62">
        <f t="shared" si="0"/>
        <v>220.72499999999999</v>
      </c>
    </row>
    <row r="6" spans="1:21" x14ac:dyDescent="0.2">
      <c r="A6" s="146">
        <v>4</v>
      </c>
      <c r="B6" s="212" t="s">
        <v>299</v>
      </c>
      <c r="C6" s="145" t="s">
        <v>300</v>
      </c>
      <c r="D6" s="144"/>
      <c r="E6" s="217" t="s">
        <v>298</v>
      </c>
      <c r="F6" s="216"/>
      <c r="G6" s="146">
        <f>'EK DERS ÇİZELGESİ'!D7</f>
        <v>40</v>
      </c>
      <c r="H6" s="173"/>
      <c r="I6" s="146"/>
      <c r="J6" s="157">
        <v>50</v>
      </c>
      <c r="K6" s="59">
        <v>220.72499999999999</v>
      </c>
      <c r="L6" s="88"/>
      <c r="M6" s="87"/>
      <c r="N6" s="89"/>
      <c r="O6" s="61"/>
      <c r="P6" s="89"/>
      <c r="Q6" s="61"/>
      <c r="R6" s="60"/>
      <c r="S6" s="61"/>
      <c r="T6" s="60"/>
      <c r="U6" s="62">
        <f t="shared" si="0"/>
        <v>220.72499999999999</v>
      </c>
    </row>
    <row r="7" spans="1:21" x14ac:dyDescent="0.2">
      <c r="A7" s="146">
        <v>5</v>
      </c>
      <c r="B7" s="212" t="s">
        <v>301</v>
      </c>
      <c r="C7" s="155" t="s">
        <v>302</v>
      </c>
      <c r="D7" s="147"/>
      <c r="E7" s="217" t="s">
        <v>303</v>
      </c>
      <c r="F7" s="216"/>
      <c r="G7" s="146">
        <f>'EK DERS ÇİZELGESİ'!D8</f>
        <v>48</v>
      </c>
      <c r="H7" s="173"/>
      <c r="I7" s="154"/>
      <c r="J7" s="157">
        <v>50</v>
      </c>
      <c r="K7" s="59">
        <v>220.72499999999999</v>
      </c>
      <c r="L7" s="88"/>
      <c r="M7" s="87"/>
      <c r="N7" s="89"/>
      <c r="O7" s="61"/>
      <c r="P7" s="89"/>
      <c r="Q7" s="61"/>
      <c r="R7" s="60"/>
      <c r="S7" s="61"/>
      <c r="T7" s="60"/>
      <c r="U7" s="62">
        <f t="shared" si="0"/>
        <v>220.72499999999999</v>
      </c>
    </row>
    <row r="8" spans="1:21" x14ac:dyDescent="0.2">
      <c r="A8" s="146">
        <v>6</v>
      </c>
      <c r="B8" s="212"/>
      <c r="C8" s="145"/>
      <c r="D8" s="144"/>
      <c r="E8" s="217"/>
      <c r="F8" s="216"/>
      <c r="G8" s="146"/>
      <c r="H8" s="173"/>
      <c r="I8" s="146"/>
      <c r="J8" s="157"/>
      <c r="K8" s="59"/>
      <c r="L8" s="88"/>
      <c r="M8" s="87"/>
      <c r="N8" s="89"/>
      <c r="O8" s="61"/>
      <c r="P8" s="89"/>
      <c r="Q8" s="61"/>
      <c r="R8" s="60"/>
      <c r="S8" s="61"/>
      <c r="T8" s="60"/>
      <c r="U8" s="62">
        <f t="shared" si="0"/>
        <v>0</v>
      </c>
    </row>
    <row r="9" spans="1:21" s="85" customFormat="1" x14ac:dyDescent="0.2">
      <c r="A9" s="146">
        <v>7</v>
      </c>
      <c r="B9" s="212"/>
      <c r="C9" s="145"/>
      <c r="D9" s="144"/>
      <c r="E9" s="217"/>
      <c r="F9" s="216"/>
      <c r="G9" s="146"/>
      <c r="H9" s="173"/>
      <c r="I9" s="146"/>
      <c r="J9" s="157"/>
      <c r="K9" s="59"/>
      <c r="L9" s="88"/>
      <c r="M9" s="87"/>
      <c r="N9" s="89"/>
      <c r="O9" s="61"/>
      <c r="P9" s="89"/>
      <c r="Q9" s="61"/>
      <c r="R9" s="60"/>
      <c r="S9" s="61"/>
      <c r="T9" s="60"/>
      <c r="U9" s="62">
        <f t="shared" ref="U9:U10" si="1">SUM(K9:T9)</f>
        <v>0</v>
      </c>
    </row>
    <row r="10" spans="1:21" s="85" customFormat="1" x14ac:dyDescent="0.2">
      <c r="A10" s="146">
        <v>8</v>
      </c>
      <c r="B10" s="212"/>
      <c r="C10" s="145"/>
      <c r="D10" s="144"/>
      <c r="E10" s="217"/>
      <c r="F10" s="215"/>
      <c r="G10" s="146"/>
      <c r="H10" s="173"/>
      <c r="I10" s="146"/>
      <c r="J10" s="157"/>
      <c r="K10" s="59"/>
      <c r="L10" s="88"/>
      <c r="M10" s="87"/>
      <c r="N10" s="89"/>
      <c r="O10" s="61"/>
      <c r="P10" s="89"/>
      <c r="Q10" s="61"/>
      <c r="R10" s="60"/>
      <c r="S10" s="61"/>
      <c r="T10" s="60"/>
      <c r="U10" s="62">
        <f t="shared" si="1"/>
        <v>0</v>
      </c>
    </row>
    <row r="11" spans="1:21" x14ac:dyDescent="0.2">
      <c r="A11" s="146">
        <v>9</v>
      </c>
      <c r="B11" s="212"/>
      <c r="C11" s="145"/>
      <c r="D11" s="144"/>
      <c r="E11" s="217"/>
      <c r="F11" s="216"/>
      <c r="G11" s="146"/>
      <c r="H11" s="173"/>
      <c r="I11" s="146"/>
      <c r="J11" s="157"/>
      <c r="K11" s="59"/>
      <c r="L11" s="88"/>
      <c r="M11" s="87"/>
      <c r="N11" s="89"/>
      <c r="O11" s="61"/>
      <c r="P11" s="89"/>
      <c r="Q11" s="61"/>
      <c r="R11" s="60"/>
      <c r="S11" s="61"/>
      <c r="T11" s="60"/>
      <c r="U11" s="62">
        <f>SUM(K11:T11)</f>
        <v>0</v>
      </c>
    </row>
    <row r="12" spans="1:21" x14ac:dyDescent="0.2">
      <c r="A12" s="146">
        <v>10</v>
      </c>
      <c r="B12" s="147"/>
      <c r="C12" s="161"/>
      <c r="D12" s="163"/>
      <c r="E12" s="146"/>
      <c r="F12" s="164"/>
      <c r="G12" s="146"/>
      <c r="H12" s="173"/>
      <c r="I12" s="146"/>
      <c r="J12" s="157"/>
      <c r="K12" s="86"/>
      <c r="L12" s="88"/>
      <c r="M12" s="87"/>
      <c r="N12" s="89"/>
      <c r="O12" s="61"/>
      <c r="P12" s="89"/>
      <c r="Q12" s="61"/>
      <c r="R12" s="60"/>
      <c r="S12" s="61"/>
      <c r="T12" s="60"/>
      <c r="U12" s="62">
        <f>SUM(K12:T12)</f>
        <v>0</v>
      </c>
    </row>
    <row r="13" spans="1:21" x14ac:dyDescent="0.2">
      <c r="A13" s="146">
        <v>11</v>
      </c>
      <c r="B13" s="144"/>
      <c r="C13" s="145"/>
      <c r="D13" s="144"/>
      <c r="E13" s="146"/>
      <c r="F13" s="159"/>
      <c r="G13" s="146"/>
      <c r="H13" s="173"/>
      <c r="I13" s="146"/>
      <c r="J13" s="157"/>
      <c r="K13" s="86"/>
      <c r="L13" s="88"/>
      <c r="M13" s="87"/>
      <c r="N13" s="89"/>
      <c r="O13" s="61"/>
      <c r="P13" s="89"/>
      <c r="Q13" s="61"/>
      <c r="R13" s="60"/>
      <c r="S13" s="61"/>
      <c r="T13" s="60"/>
      <c r="U13" s="62">
        <f t="shared" ref="U13:U67" si="2">SUM(K13:T13)</f>
        <v>0</v>
      </c>
    </row>
    <row r="14" spans="1:21" x14ac:dyDescent="0.2">
      <c r="A14" s="146">
        <v>12</v>
      </c>
      <c r="B14" s="144"/>
      <c r="C14" s="145"/>
      <c r="D14" s="144"/>
      <c r="E14" s="146"/>
      <c r="F14" s="159"/>
      <c r="G14" s="160"/>
      <c r="H14" s="174"/>
      <c r="I14" s="160"/>
      <c r="J14" s="157"/>
      <c r="K14" s="86"/>
      <c r="L14" s="88"/>
      <c r="M14" s="87"/>
      <c r="N14" s="89"/>
      <c r="O14" s="61"/>
      <c r="P14" s="89"/>
      <c r="Q14" s="61"/>
      <c r="R14" s="60"/>
      <c r="S14" s="61"/>
      <c r="T14" s="60"/>
      <c r="U14" s="62">
        <f t="shared" si="2"/>
        <v>0</v>
      </c>
    </row>
    <row r="15" spans="1:21" x14ac:dyDescent="0.2">
      <c r="A15" s="146">
        <v>13</v>
      </c>
      <c r="B15" s="144"/>
      <c r="C15" s="145"/>
      <c r="D15" s="144"/>
      <c r="E15" s="146"/>
      <c r="F15" s="159"/>
      <c r="G15" s="146"/>
      <c r="H15" s="173"/>
      <c r="I15" s="146"/>
      <c r="J15" s="157"/>
      <c r="K15" s="86"/>
      <c r="L15" s="88"/>
      <c r="M15" s="87"/>
      <c r="N15" s="89"/>
      <c r="O15" s="61"/>
      <c r="P15" s="89"/>
      <c r="Q15" s="61"/>
      <c r="R15" s="60"/>
      <c r="S15" s="61"/>
      <c r="T15" s="60"/>
      <c r="U15" s="62">
        <f t="shared" si="2"/>
        <v>0</v>
      </c>
    </row>
    <row r="16" spans="1:21" x14ac:dyDescent="0.2">
      <c r="A16" s="146">
        <v>14</v>
      </c>
      <c r="B16" s="147"/>
      <c r="C16" s="161"/>
      <c r="D16" s="163"/>
      <c r="E16" s="146"/>
      <c r="F16" s="159"/>
      <c r="G16" s="146"/>
      <c r="H16" s="173"/>
      <c r="I16" s="146"/>
      <c r="J16" s="157"/>
      <c r="K16" s="86"/>
      <c r="L16" s="88"/>
      <c r="M16" s="87"/>
      <c r="N16" s="89"/>
      <c r="O16" s="61"/>
      <c r="P16" s="89"/>
      <c r="Q16" s="61"/>
      <c r="R16" s="60"/>
      <c r="S16" s="61"/>
      <c r="T16" s="60"/>
      <c r="U16" s="62">
        <f t="shared" si="2"/>
        <v>0</v>
      </c>
    </row>
    <row r="17" spans="1:21" x14ac:dyDescent="0.2">
      <c r="A17" s="146">
        <v>15</v>
      </c>
      <c r="B17" s="144"/>
      <c r="C17" s="145"/>
      <c r="D17" s="144"/>
      <c r="E17" s="146"/>
      <c r="F17" s="159"/>
      <c r="G17" s="146"/>
      <c r="H17" s="173"/>
      <c r="I17" s="146"/>
      <c r="J17" s="157"/>
      <c r="K17" s="86"/>
      <c r="L17" s="88"/>
      <c r="M17" s="87"/>
      <c r="N17" s="89"/>
      <c r="O17" s="61"/>
      <c r="P17" s="89"/>
      <c r="Q17" s="61"/>
      <c r="R17" s="60"/>
      <c r="S17" s="61"/>
      <c r="T17" s="60"/>
      <c r="U17" s="62">
        <f t="shared" si="2"/>
        <v>0</v>
      </c>
    </row>
    <row r="18" spans="1:21" x14ac:dyDescent="0.2">
      <c r="A18" s="146">
        <v>16</v>
      </c>
      <c r="B18" s="144"/>
      <c r="C18" s="145"/>
      <c r="D18" s="144"/>
      <c r="E18" s="146"/>
      <c r="F18" s="159"/>
      <c r="G18" s="146"/>
      <c r="H18" s="173"/>
      <c r="I18" s="146"/>
      <c r="J18" s="157"/>
      <c r="K18" s="86"/>
      <c r="L18" s="88"/>
      <c r="M18" s="87"/>
      <c r="N18" s="89"/>
      <c r="O18" s="61"/>
      <c r="P18" s="89"/>
      <c r="Q18" s="61"/>
      <c r="R18" s="60"/>
      <c r="S18" s="61"/>
      <c r="T18" s="60"/>
      <c r="U18" s="62">
        <f t="shared" si="2"/>
        <v>0</v>
      </c>
    </row>
    <row r="19" spans="1:21" x14ac:dyDescent="0.2">
      <c r="A19" s="146">
        <v>17</v>
      </c>
      <c r="B19" s="144"/>
      <c r="C19" s="145"/>
      <c r="D19" s="144"/>
      <c r="E19" s="146"/>
      <c r="F19" s="159"/>
      <c r="G19" s="146"/>
      <c r="H19" s="173"/>
      <c r="I19" s="146"/>
      <c r="J19" s="157"/>
      <c r="K19" s="86"/>
      <c r="L19" s="88"/>
      <c r="M19" s="87"/>
      <c r="N19" s="89"/>
      <c r="O19" s="61"/>
      <c r="P19" s="89"/>
      <c r="Q19" s="61"/>
      <c r="R19" s="60"/>
      <c r="S19" s="61"/>
      <c r="T19" s="60"/>
      <c r="U19" s="62">
        <f t="shared" si="2"/>
        <v>0</v>
      </c>
    </row>
    <row r="20" spans="1:21" x14ac:dyDescent="0.2">
      <c r="A20" s="146">
        <v>18</v>
      </c>
      <c r="B20" s="144"/>
      <c r="C20" s="145"/>
      <c r="D20" s="144"/>
      <c r="E20" s="146"/>
      <c r="F20" s="159"/>
      <c r="G20" s="146"/>
      <c r="H20" s="173"/>
      <c r="I20" s="146"/>
      <c r="J20" s="157"/>
      <c r="K20" s="86"/>
      <c r="L20" s="88"/>
      <c r="M20" s="87"/>
      <c r="N20" s="89"/>
      <c r="O20" s="61"/>
      <c r="P20" s="89"/>
      <c r="Q20" s="61"/>
      <c r="R20" s="60"/>
      <c r="S20" s="61"/>
      <c r="T20" s="60"/>
      <c r="U20" s="62">
        <f t="shared" si="2"/>
        <v>0</v>
      </c>
    </row>
    <row r="21" spans="1:21" x14ac:dyDescent="0.2">
      <c r="A21" s="146">
        <v>19</v>
      </c>
      <c r="B21" s="144"/>
      <c r="C21" s="145"/>
      <c r="D21" s="144"/>
      <c r="E21" s="146"/>
      <c r="F21" s="164"/>
      <c r="G21" s="160"/>
      <c r="H21" s="174"/>
      <c r="I21" s="160"/>
      <c r="J21" s="157"/>
      <c r="K21" s="86"/>
      <c r="L21" s="88"/>
      <c r="M21" s="87"/>
      <c r="N21" s="89"/>
      <c r="O21" s="61"/>
      <c r="P21" s="89"/>
      <c r="Q21" s="61"/>
      <c r="R21" s="60"/>
      <c r="S21" s="61"/>
      <c r="T21" s="60"/>
      <c r="U21" s="62">
        <f t="shared" si="2"/>
        <v>0</v>
      </c>
    </row>
    <row r="22" spans="1:21" x14ac:dyDescent="0.2">
      <c r="A22" s="146">
        <v>20</v>
      </c>
      <c r="B22" s="144"/>
      <c r="C22" s="145"/>
      <c r="D22" s="144"/>
      <c r="E22" s="146"/>
      <c r="F22" s="164"/>
      <c r="G22" s="160"/>
      <c r="H22" s="174"/>
      <c r="I22" s="160"/>
      <c r="J22" s="157"/>
      <c r="K22" s="86"/>
      <c r="L22" s="88"/>
      <c r="M22" s="87"/>
      <c r="N22" s="89"/>
      <c r="O22" s="61"/>
      <c r="P22" s="89"/>
      <c r="Q22" s="61"/>
      <c r="R22" s="60"/>
      <c r="S22" s="61"/>
      <c r="T22" s="60"/>
      <c r="U22" s="62">
        <f t="shared" si="2"/>
        <v>0</v>
      </c>
    </row>
    <row r="23" spans="1:21" x14ac:dyDescent="0.2">
      <c r="A23" s="146">
        <v>21</v>
      </c>
      <c r="B23" s="144"/>
      <c r="C23" s="145"/>
      <c r="D23" s="144"/>
      <c r="E23" s="146"/>
      <c r="F23" s="159"/>
      <c r="G23" s="146"/>
      <c r="H23" s="173"/>
      <c r="I23" s="146"/>
      <c r="J23" s="157"/>
      <c r="K23" s="86"/>
      <c r="L23" s="88"/>
      <c r="M23" s="87"/>
      <c r="N23" s="89"/>
      <c r="O23" s="61"/>
      <c r="P23" s="89"/>
      <c r="Q23" s="61"/>
      <c r="R23" s="60"/>
      <c r="S23" s="61"/>
      <c r="T23" s="60"/>
      <c r="U23" s="62">
        <f t="shared" si="2"/>
        <v>0</v>
      </c>
    </row>
    <row r="24" spans="1:21" x14ac:dyDescent="0.2">
      <c r="A24" s="146">
        <v>22</v>
      </c>
      <c r="B24" s="144"/>
      <c r="C24" s="145"/>
      <c r="D24" s="144"/>
      <c r="E24" s="146"/>
      <c r="F24" s="159"/>
      <c r="G24" s="146"/>
      <c r="H24" s="173"/>
      <c r="I24" s="146"/>
      <c r="J24" s="157"/>
      <c r="K24" s="86"/>
      <c r="L24" s="88"/>
      <c r="M24" s="87"/>
      <c r="N24" s="89"/>
      <c r="O24" s="61"/>
      <c r="P24" s="89"/>
      <c r="Q24" s="61"/>
      <c r="R24" s="60"/>
      <c r="S24" s="61"/>
      <c r="T24" s="60"/>
      <c r="U24" s="62">
        <f t="shared" si="2"/>
        <v>0</v>
      </c>
    </row>
    <row r="25" spans="1:21" x14ac:dyDescent="0.2">
      <c r="A25" s="146">
        <v>23</v>
      </c>
      <c r="B25" s="147"/>
      <c r="C25" s="155"/>
      <c r="D25" s="147"/>
      <c r="E25" s="146"/>
      <c r="F25" s="159"/>
      <c r="G25" s="146"/>
      <c r="H25" s="173"/>
      <c r="I25" s="146"/>
      <c r="J25" s="157"/>
      <c r="K25" s="86"/>
      <c r="L25" s="88"/>
      <c r="M25" s="87"/>
      <c r="N25" s="89"/>
      <c r="O25" s="61"/>
      <c r="P25" s="89"/>
      <c r="Q25" s="61"/>
      <c r="R25" s="60"/>
      <c r="S25" s="61"/>
      <c r="T25" s="60"/>
      <c r="U25" s="62">
        <f t="shared" si="2"/>
        <v>0</v>
      </c>
    </row>
    <row r="26" spans="1:21" x14ac:dyDescent="0.2">
      <c r="A26" s="146">
        <v>24</v>
      </c>
      <c r="B26" s="144"/>
      <c r="C26" s="145"/>
      <c r="D26" s="144"/>
      <c r="E26" s="146"/>
      <c r="F26" s="159"/>
      <c r="G26" s="146"/>
      <c r="H26" s="173"/>
      <c r="I26" s="146"/>
      <c r="J26" s="157"/>
      <c r="K26" s="86"/>
      <c r="L26" s="88"/>
      <c r="M26" s="87"/>
      <c r="N26" s="89"/>
      <c r="O26" s="61"/>
      <c r="P26" s="89"/>
      <c r="Q26" s="61"/>
      <c r="R26" s="60"/>
      <c r="S26" s="61"/>
      <c r="T26" s="60"/>
      <c r="U26" s="62">
        <f t="shared" si="2"/>
        <v>0</v>
      </c>
    </row>
    <row r="27" spans="1:21" x14ac:dyDescent="0.2">
      <c r="A27" s="146">
        <v>25</v>
      </c>
      <c r="B27" s="144"/>
      <c r="C27" s="145"/>
      <c r="D27" s="144"/>
      <c r="E27" s="146"/>
      <c r="F27" s="159"/>
      <c r="G27" s="146"/>
      <c r="H27" s="173"/>
      <c r="I27" s="146"/>
      <c r="J27" s="157"/>
      <c r="K27" s="86"/>
      <c r="L27" s="88"/>
      <c r="M27" s="87"/>
      <c r="N27" s="89"/>
      <c r="O27" s="61"/>
      <c r="P27" s="89"/>
      <c r="Q27" s="61"/>
      <c r="R27" s="60"/>
      <c r="S27" s="61"/>
      <c r="T27" s="60"/>
      <c r="U27" s="62">
        <f t="shared" si="2"/>
        <v>0</v>
      </c>
    </row>
    <row r="28" spans="1:21" x14ac:dyDescent="0.2">
      <c r="A28" s="146">
        <v>26</v>
      </c>
      <c r="B28" s="147"/>
      <c r="C28" s="161"/>
      <c r="D28" s="147"/>
      <c r="E28" s="146"/>
      <c r="F28" s="159"/>
      <c r="G28" s="146"/>
      <c r="H28" s="173"/>
      <c r="I28" s="146"/>
      <c r="J28" s="157"/>
      <c r="K28" s="86"/>
      <c r="L28" s="88"/>
      <c r="M28" s="87"/>
      <c r="N28" s="89"/>
      <c r="O28" s="61"/>
      <c r="P28" s="89"/>
      <c r="Q28" s="61"/>
      <c r="R28" s="60"/>
      <c r="S28" s="61"/>
      <c r="T28" s="60"/>
      <c r="U28" s="62">
        <f t="shared" si="2"/>
        <v>0</v>
      </c>
    </row>
    <row r="29" spans="1:21" x14ac:dyDescent="0.2">
      <c r="A29" s="146">
        <v>27</v>
      </c>
      <c r="B29" s="144"/>
      <c r="C29" s="145"/>
      <c r="D29" s="144"/>
      <c r="E29" s="146"/>
      <c r="F29" s="159"/>
      <c r="G29" s="146"/>
      <c r="H29" s="173"/>
      <c r="I29" s="146"/>
      <c r="J29" s="157"/>
      <c r="K29" s="86"/>
      <c r="L29" s="88"/>
      <c r="M29" s="87"/>
      <c r="N29" s="89"/>
      <c r="O29" s="61"/>
      <c r="P29" s="89"/>
      <c r="Q29" s="61"/>
      <c r="R29" s="60"/>
      <c r="S29" s="61"/>
      <c r="T29" s="60"/>
      <c r="U29" s="62">
        <f t="shared" si="2"/>
        <v>0</v>
      </c>
    </row>
    <row r="30" spans="1:21" x14ac:dyDescent="0.2">
      <c r="A30" s="146">
        <v>28</v>
      </c>
      <c r="B30" s="144"/>
      <c r="C30" s="145"/>
      <c r="D30" s="144"/>
      <c r="E30" s="146"/>
      <c r="F30" s="159"/>
      <c r="G30" s="146"/>
      <c r="H30" s="173"/>
      <c r="I30" s="146"/>
      <c r="J30" s="157"/>
      <c r="K30" s="86"/>
      <c r="L30" s="88"/>
      <c r="M30" s="87"/>
      <c r="N30" s="89"/>
      <c r="O30" s="61"/>
      <c r="P30" s="89"/>
      <c r="Q30" s="61"/>
      <c r="R30" s="60"/>
      <c r="S30" s="61"/>
      <c r="T30" s="60"/>
      <c r="U30" s="62">
        <f t="shared" si="2"/>
        <v>0</v>
      </c>
    </row>
    <row r="31" spans="1:21" x14ac:dyDescent="0.2">
      <c r="A31" s="146">
        <v>29</v>
      </c>
      <c r="B31" s="147"/>
      <c r="C31" s="155"/>
      <c r="D31" s="147"/>
      <c r="E31" s="146"/>
      <c r="F31" s="159"/>
      <c r="G31" s="146"/>
      <c r="H31" s="173"/>
      <c r="I31" s="146"/>
      <c r="J31" s="157"/>
      <c r="K31" s="86"/>
      <c r="L31" s="88"/>
      <c r="M31" s="87"/>
      <c r="N31" s="89"/>
      <c r="O31" s="61"/>
      <c r="P31" s="89"/>
      <c r="Q31" s="61"/>
      <c r="R31" s="60"/>
      <c r="S31" s="61"/>
      <c r="T31" s="60"/>
      <c r="U31" s="62">
        <f t="shared" si="2"/>
        <v>0</v>
      </c>
    </row>
    <row r="32" spans="1:21" x14ac:dyDescent="0.2">
      <c r="A32" s="146">
        <v>30</v>
      </c>
      <c r="B32" s="144"/>
      <c r="C32" s="145"/>
      <c r="D32" s="144"/>
      <c r="E32" s="146"/>
      <c r="F32" s="159"/>
      <c r="G32" s="146"/>
      <c r="H32" s="173"/>
      <c r="I32" s="146"/>
      <c r="J32" s="157"/>
      <c r="K32" s="86"/>
      <c r="L32" s="88"/>
      <c r="M32" s="87"/>
      <c r="N32" s="89"/>
      <c r="O32" s="61"/>
      <c r="P32" s="89"/>
      <c r="Q32" s="61"/>
      <c r="R32" s="60"/>
      <c r="S32" s="61"/>
      <c r="T32" s="60"/>
      <c r="U32" s="62">
        <f t="shared" si="2"/>
        <v>0</v>
      </c>
    </row>
    <row r="33" spans="1:21" x14ac:dyDescent="0.2">
      <c r="A33" s="146">
        <v>31</v>
      </c>
      <c r="B33" s="144"/>
      <c r="C33" s="145"/>
      <c r="D33" s="144"/>
      <c r="E33" s="146"/>
      <c r="F33" s="156"/>
      <c r="G33" s="146"/>
      <c r="H33" s="173"/>
      <c r="I33" s="146"/>
      <c r="J33" s="157"/>
      <c r="K33" s="86"/>
      <c r="L33" s="88"/>
      <c r="M33" s="87"/>
      <c r="N33" s="89"/>
      <c r="O33" s="61"/>
      <c r="P33" s="89"/>
      <c r="Q33" s="61"/>
      <c r="R33" s="60"/>
      <c r="S33" s="61"/>
      <c r="T33" s="60"/>
      <c r="U33" s="62">
        <f t="shared" si="2"/>
        <v>0</v>
      </c>
    </row>
    <row r="34" spans="1:21" x14ac:dyDescent="0.2">
      <c r="A34" s="146">
        <v>32</v>
      </c>
      <c r="B34" s="144"/>
      <c r="C34" s="145"/>
      <c r="D34" s="144"/>
      <c r="E34" s="146"/>
      <c r="F34" s="159"/>
      <c r="G34" s="146"/>
      <c r="H34" s="173"/>
      <c r="I34" s="146"/>
      <c r="J34" s="157"/>
      <c r="K34" s="86"/>
      <c r="L34" s="88"/>
      <c r="M34" s="87"/>
      <c r="N34" s="89"/>
      <c r="O34" s="61"/>
      <c r="P34" s="89"/>
      <c r="Q34" s="61"/>
      <c r="R34" s="60"/>
      <c r="S34" s="61"/>
      <c r="T34" s="60"/>
      <c r="U34" s="62">
        <f t="shared" si="2"/>
        <v>0</v>
      </c>
    </row>
    <row r="35" spans="1:21" x14ac:dyDescent="0.2">
      <c r="A35" s="146">
        <v>33</v>
      </c>
      <c r="B35" s="144"/>
      <c r="C35" s="145"/>
      <c r="D35" s="144"/>
      <c r="E35" s="146"/>
      <c r="F35" s="159"/>
      <c r="G35" s="146"/>
      <c r="H35" s="173"/>
      <c r="I35" s="146"/>
      <c r="J35" s="157"/>
      <c r="K35" s="86"/>
      <c r="L35" s="88"/>
      <c r="M35" s="87"/>
      <c r="N35" s="89"/>
      <c r="O35" s="61"/>
      <c r="P35" s="89"/>
      <c r="Q35" s="61"/>
      <c r="R35" s="60"/>
      <c r="S35" s="61"/>
      <c r="T35" s="60"/>
      <c r="U35" s="62">
        <f t="shared" si="2"/>
        <v>0</v>
      </c>
    </row>
    <row r="36" spans="1:21" x14ac:dyDescent="0.2">
      <c r="A36" s="146">
        <v>34</v>
      </c>
      <c r="B36" s="144"/>
      <c r="C36" s="145"/>
      <c r="D36" s="144"/>
      <c r="E36" s="146"/>
      <c r="F36" s="159"/>
      <c r="G36" s="146"/>
      <c r="H36" s="173"/>
      <c r="I36" s="146"/>
      <c r="J36" s="157"/>
      <c r="K36" s="86"/>
      <c r="L36" s="88"/>
      <c r="M36" s="87"/>
      <c r="N36" s="89"/>
      <c r="O36" s="61"/>
      <c r="P36" s="89"/>
      <c r="Q36" s="61"/>
      <c r="R36" s="60"/>
      <c r="S36" s="61"/>
      <c r="T36" s="60"/>
      <c r="U36" s="62">
        <f t="shared" si="2"/>
        <v>0</v>
      </c>
    </row>
    <row r="37" spans="1:21" x14ac:dyDescent="0.2">
      <c r="A37" s="146">
        <v>35</v>
      </c>
      <c r="B37" s="144"/>
      <c r="C37" s="145"/>
      <c r="D37" s="144"/>
      <c r="E37" s="146"/>
      <c r="F37" s="159"/>
      <c r="G37" s="146"/>
      <c r="H37" s="173"/>
      <c r="I37" s="146"/>
      <c r="J37" s="157"/>
      <c r="K37" s="86"/>
      <c r="L37" s="88"/>
      <c r="M37" s="87"/>
      <c r="N37" s="89"/>
      <c r="O37" s="61"/>
      <c r="P37" s="89"/>
      <c r="Q37" s="61"/>
      <c r="R37" s="60"/>
      <c r="S37" s="61"/>
      <c r="T37" s="60"/>
      <c r="U37" s="62">
        <f t="shared" si="2"/>
        <v>0</v>
      </c>
    </row>
    <row r="38" spans="1:21" x14ac:dyDescent="0.2">
      <c r="A38" s="146">
        <v>36</v>
      </c>
      <c r="B38" s="144"/>
      <c r="C38" s="145"/>
      <c r="D38" s="144"/>
      <c r="E38" s="146"/>
      <c r="F38" s="159"/>
      <c r="G38" s="146"/>
      <c r="H38" s="173"/>
      <c r="I38" s="146"/>
      <c r="J38" s="157"/>
      <c r="K38" s="86"/>
      <c r="L38" s="88"/>
      <c r="M38" s="87"/>
      <c r="N38" s="89"/>
      <c r="O38" s="61"/>
      <c r="P38" s="89"/>
      <c r="Q38" s="61"/>
      <c r="R38" s="60"/>
      <c r="S38" s="61"/>
      <c r="T38" s="60"/>
      <c r="U38" s="62">
        <f t="shared" si="2"/>
        <v>0</v>
      </c>
    </row>
    <row r="39" spans="1:21" x14ac:dyDescent="0.2">
      <c r="A39" s="146">
        <v>37</v>
      </c>
      <c r="B39" s="144"/>
      <c r="C39" s="145"/>
      <c r="D39" s="144"/>
      <c r="E39" s="146"/>
      <c r="F39" s="162"/>
      <c r="G39" s="160"/>
      <c r="H39" s="174"/>
      <c r="I39" s="160"/>
      <c r="J39" s="157"/>
      <c r="K39" s="86"/>
      <c r="L39" s="88"/>
      <c r="M39" s="87"/>
      <c r="N39" s="89"/>
      <c r="O39" s="61"/>
      <c r="P39" s="89"/>
      <c r="Q39" s="61"/>
      <c r="R39" s="60"/>
      <c r="S39" s="61"/>
      <c r="T39" s="60"/>
      <c r="U39" s="62">
        <f t="shared" si="2"/>
        <v>0</v>
      </c>
    </row>
    <row r="40" spans="1:21" x14ac:dyDescent="0.2">
      <c r="A40" s="146">
        <v>38</v>
      </c>
      <c r="B40" s="144"/>
      <c r="C40" s="145"/>
      <c r="D40" s="144"/>
      <c r="E40" s="146"/>
      <c r="F40" s="159"/>
      <c r="G40" s="146"/>
      <c r="H40" s="173"/>
      <c r="I40" s="146"/>
      <c r="J40" s="157"/>
      <c r="K40" s="86"/>
      <c r="L40" s="88"/>
      <c r="M40" s="87"/>
      <c r="N40" s="89"/>
      <c r="O40" s="61"/>
      <c r="P40" s="89"/>
      <c r="Q40" s="61"/>
      <c r="R40" s="60"/>
      <c r="S40" s="61"/>
      <c r="T40" s="60"/>
      <c r="U40" s="62">
        <f t="shared" si="2"/>
        <v>0</v>
      </c>
    </row>
    <row r="41" spans="1:21" x14ac:dyDescent="0.2">
      <c r="A41" s="146">
        <v>39</v>
      </c>
      <c r="B41" s="144"/>
      <c r="C41" s="145"/>
      <c r="D41" s="144"/>
      <c r="E41" s="146"/>
      <c r="F41" s="159"/>
      <c r="G41" s="146"/>
      <c r="H41" s="173"/>
      <c r="I41" s="146"/>
      <c r="J41" s="157"/>
      <c r="K41" s="86"/>
      <c r="L41" s="88"/>
      <c r="M41" s="87"/>
      <c r="N41" s="89"/>
      <c r="O41" s="61"/>
      <c r="P41" s="89"/>
      <c r="Q41" s="61"/>
      <c r="R41" s="60"/>
      <c r="S41" s="61"/>
      <c r="T41" s="60"/>
      <c r="U41" s="62">
        <f t="shared" si="2"/>
        <v>0</v>
      </c>
    </row>
    <row r="42" spans="1:21" x14ac:dyDescent="0.2">
      <c r="A42" s="146">
        <v>40</v>
      </c>
      <c r="B42" s="147"/>
      <c r="C42" s="155"/>
      <c r="D42" s="147"/>
      <c r="E42" s="146"/>
      <c r="F42" s="159"/>
      <c r="G42" s="146"/>
      <c r="H42" s="173"/>
      <c r="I42" s="146"/>
      <c r="J42" s="157"/>
      <c r="K42" s="86"/>
      <c r="L42" s="88"/>
      <c r="M42" s="87"/>
      <c r="N42" s="89"/>
      <c r="O42" s="61"/>
      <c r="P42" s="89"/>
      <c r="Q42" s="61"/>
      <c r="R42" s="60"/>
      <c r="S42" s="61"/>
      <c r="T42" s="60"/>
      <c r="U42" s="62">
        <f t="shared" si="2"/>
        <v>0</v>
      </c>
    </row>
    <row r="43" spans="1:21" x14ac:dyDescent="0.2">
      <c r="A43" s="146">
        <v>41</v>
      </c>
      <c r="B43" s="147"/>
      <c r="C43" s="155"/>
      <c r="D43" s="147"/>
      <c r="E43" s="146"/>
      <c r="F43" s="159"/>
      <c r="G43" s="146"/>
      <c r="H43" s="173"/>
      <c r="I43" s="146"/>
      <c r="J43" s="157"/>
      <c r="K43" s="86"/>
      <c r="L43" s="88"/>
      <c r="M43" s="87"/>
      <c r="N43" s="89"/>
      <c r="O43" s="61"/>
      <c r="P43" s="89"/>
      <c r="Q43" s="61"/>
      <c r="R43" s="60"/>
      <c r="S43" s="61"/>
      <c r="T43" s="60"/>
      <c r="U43" s="62">
        <f t="shared" si="2"/>
        <v>0</v>
      </c>
    </row>
    <row r="44" spans="1:21" x14ac:dyDescent="0.2">
      <c r="A44" s="146">
        <v>42</v>
      </c>
      <c r="B44" s="144"/>
      <c r="C44" s="145"/>
      <c r="D44" s="144"/>
      <c r="E44" s="146"/>
      <c r="F44" s="159"/>
      <c r="G44" s="160"/>
      <c r="H44" s="174"/>
      <c r="I44" s="160"/>
      <c r="J44" s="157"/>
      <c r="K44" s="86"/>
      <c r="L44" s="88"/>
      <c r="M44" s="87"/>
      <c r="N44" s="89"/>
      <c r="O44" s="61"/>
      <c r="P44" s="89"/>
      <c r="Q44" s="61"/>
      <c r="R44" s="60"/>
      <c r="S44" s="61"/>
      <c r="T44" s="60"/>
      <c r="U44" s="62">
        <f t="shared" si="2"/>
        <v>0</v>
      </c>
    </row>
    <row r="45" spans="1:21" x14ac:dyDescent="0.2">
      <c r="A45" s="146">
        <v>43</v>
      </c>
      <c r="B45" s="144"/>
      <c r="C45" s="145"/>
      <c r="D45" s="144"/>
      <c r="E45" s="146"/>
      <c r="F45" s="159"/>
      <c r="G45" s="146"/>
      <c r="H45" s="173"/>
      <c r="I45" s="146"/>
      <c r="J45" s="157"/>
      <c r="K45" s="86"/>
      <c r="L45" s="88"/>
      <c r="M45" s="87"/>
      <c r="N45" s="89"/>
      <c r="O45" s="61"/>
      <c r="P45" s="89"/>
      <c r="Q45" s="61"/>
      <c r="R45" s="60"/>
      <c r="S45" s="61"/>
      <c r="T45" s="60"/>
      <c r="U45" s="62">
        <f t="shared" si="2"/>
        <v>0</v>
      </c>
    </row>
    <row r="46" spans="1:21" x14ac:dyDescent="0.2">
      <c r="A46" s="146">
        <v>44</v>
      </c>
      <c r="B46" s="144"/>
      <c r="C46" s="145"/>
      <c r="D46" s="144"/>
      <c r="E46" s="146"/>
      <c r="F46" s="159"/>
      <c r="G46" s="146"/>
      <c r="H46" s="173"/>
      <c r="I46" s="146"/>
      <c r="J46" s="157"/>
      <c r="K46" s="86"/>
      <c r="L46" s="88"/>
      <c r="M46" s="87"/>
      <c r="N46" s="89"/>
      <c r="O46" s="61"/>
      <c r="P46" s="89"/>
      <c r="Q46" s="61"/>
      <c r="R46" s="60"/>
      <c r="S46" s="61"/>
      <c r="T46" s="60"/>
      <c r="U46" s="62">
        <f t="shared" si="2"/>
        <v>0</v>
      </c>
    </row>
    <row r="47" spans="1:21" x14ac:dyDescent="0.2">
      <c r="A47" s="146">
        <v>45</v>
      </c>
      <c r="B47" s="144"/>
      <c r="C47" s="145"/>
      <c r="D47" s="144"/>
      <c r="E47" s="146"/>
      <c r="F47" s="159"/>
      <c r="G47" s="146"/>
      <c r="H47" s="173"/>
      <c r="I47" s="146"/>
      <c r="J47" s="157"/>
      <c r="K47" s="86"/>
      <c r="L47" s="88"/>
      <c r="M47" s="87"/>
      <c r="N47" s="89"/>
      <c r="O47" s="61"/>
      <c r="P47" s="89"/>
      <c r="Q47" s="61"/>
      <c r="R47" s="60"/>
      <c r="S47" s="61"/>
      <c r="T47" s="60"/>
      <c r="U47" s="62">
        <f t="shared" si="2"/>
        <v>0</v>
      </c>
    </row>
    <row r="48" spans="1:21" x14ac:dyDescent="0.2">
      <c r="A48" s="146">
        <v>46</v>
      </c>
      <c r="B48" s="147"/>
      <c r="C48" s="155"/>
      <c r="D48" s="147"/>
      <c r="E48" s="146"/>
      <c r="F48" s="159"/>
      <c r="G48" s="146"/>
      <c r="H48" s="173"/>
      <c r="I48" s="146"/>
      <c r="J48" s="157"/>
      <c r="K48" s="86"/>
      <c r="L48" s="88"/>
      <c r="M48" s="87"/>
      <c r="N48" s="89"/>
      <c r="O48" s="61"/>
      <c r="P48" s="89"/>
      <c r="Q48" s="61"/>
      <c r="R48" s="60"/>
      <c r="S48" s="61"/>
      <c r="T48" s="60"/>
      <c r="U48" s="62">
        <f t="shared" si="2"/>
        <v>0</v>
      </c>
    </row>
    <row r="49" spans="1:21" x14ac:dyDescent="0.2">
      <c r="A49" s="146">
        <v>47</v>
      </c>
      <c r="B49" s="144"/>
      <c r="C49" s="145"/>
      <c r="D49" s="144"/>
      <c r="E49" s="146"/>
      <c r="F49" s="159"/>
      <c r="G49" s="146"/>
      <c r="H49" s="173"/>
      <c r="I49" s="146"/>
      <c r="J49" s="157"/>
      <c r="K49" s="86"/>
      <c r="L49" s="88"/>
      <c r="M49" s="87"/>
      <c r="N49" s="89"/>
      <c r="O49" s="61"/>
      <c r="P49" s="89"/>
      <c r="Q49" s="61"/>
      <c r="R49" s="60"/>
      <c r="S49" s="61"/>
      <c r="T49" s="60"/>
      <c r="U49" s="62">
        <f t="shared" si="2"/>
        <v>0</v>
      </c>
    </row>
    <row r="50" spans="1:21" x14ac:dyDescent="0.2">
      <c r="A50" s="146">
        <v>48</v>
      </c>
      <c r="B50" s="144"/>
      <c r="C50" s="145"/>
      <c r="D50" s="144"/>
      <c r="E50" s="146"/>
      <c r="F50" s="159"/>
      <c r="G50" s="146"/>
      <c r="H50" s="173"/>
      <c r="I50" s="146"/>
      <c r="J50" s="157"/>
      <c r="K50" s="86"/>
      <c r="L50" s="88"/>
      <c r="M50" s="87"/>
      <c r="N50" s="89"/>
      <c r="O50" s="61"/>
      <c r="P50" s="89"/>
      <c r="Q50" s="61"/>
      <c r="R50" s="60"/>
      <c r="S50" s="61"/>
      <c r="T50" s="60"/>
      <c r="U50" s="62">
        <f t="shared" si="2"/>
        <v>0</v>
      </c>
    </row>
    <row r="51" spans="1:21" x14ac:dyDescent="0.2">
      <c r="A51" s="146"/>
      <c r="B51" s="144"/>
      <c r="C51" s="145"/>
      <c r="D51" s="144"/>
      <c r="E51" s="146"/>
      <c r="F51" s="159"/>
      <c r="G51" s="146"/>
      <c r="H51" s="173"/>
      <c r="I51" s="146"/>
      <c r="J51" s="157"/>
      <c r="K51" s="86"/>
      <c r="L51" s="88"/>
      <c r="M51" s="87"/>
      <c r="N51" s="89"/>
      <c r="O51" s="61"/>
      <c r="P51" s="89"/>
      <c r="Q51" s="61"/>
      <c r="R51" s="60"/>
      <c r="S51" s="61"/>
      <c r="T51" s="60"/>
      <c r="U51" s="62">
        <f t="shared" si="2"/>
        <v>0</v>
      </c>
    </row>
    <row r="52" spans="1:21" x14ac:dyDescent="0.2">
      <c r="A52" s="146"/>
      <c r="B52" s="144"/>
      <c r="C52" s="145"/>
      <c r="D52" s="144"/>
      <c r="E52" s="146"/>
      <c r="F52" s="159"/>
      <c r="G52" s="146"/>
      <c r="H52" s="173"/>
      <c r="I52" s="146"/>
      <c r="J52" s="157"/>
      <c r="K52" s="86"/>
      <c r="L52" s="88"/>
      <c r="M52" s="87"/>
      <c r="N52" s="89"/>
      <c r="O52" s="61"/>
      <c r="P52" s="89"/>
      <c r="Q52" s="61"/>
      <c r="R52" s="60"/>
      <c r="S52" s="61"/>
      <c r="T52" s="60"/>
      <c r="U52" s="62">
        <f t="shared" si="2"/>
        <v>0</v>
      </c>
    </row>
    <row r="53" spans="1:21" x14ac:dyDescent="0.2">
      <c r="A53" s="146"/>
      <c r="B53" s="144"/>
      <c r="C53" s="145"/>
      <c r="D53" s="144"/>
      <c r="E53" s="146"/>
      <c r="F53" s="159"/>
      <c r="G53" s="146"/>
      <c r="H53" s="173"/>
      <c r="I53" s="146"/>
      <c r="J53" s="157"/>
      <c r="K53" s="86"/>
      <c r="L53" s="88"/>
      <c r="M53" s="87"/>
      <c r="N53" s="89"/>
      <c r="O53" s="61"/>
      <c r="P53" s="89"/>
      <c r="Q53" s="61"/>
      <c r="R53" s="60"/>
      <c r="S53" s="61"/>
      <c r="T53" s="60"/>
      <c r="U53" s="62">
        <f t="shared" si="2"/>
        <v>0</v>
      </c>
    </row>
    <row r="54" spans="1:21" x14ac:dyDescent="0.2">
      <c r="A54" s="146"/>
      <c r="B54" s="144"/>
      <c r="C54" s="145"/>
      <c r="D54" s="144"/>
      <c r="E54" s="146"/>
      <c r="F54" s="159"/>
      <c r="G54" s="146"/>
      <c r="H54" s="173"/>
      <c r="I54" s="146"/>
      <c r="J54" s="157"/>
      <c r="K54" s="86"/>
      <c r="L54" s="88"/>
      <c r="M54" s="87"/>
      <c r="N54" s="89"/>
      <c r="O54" s="61"/>
      <c r="P54" s="89"/>
      <c r="Q54" s="61"/>
      <c r="R54" s="60"/>
      <c r="S54" s="61"/>
      <c r="T54" s="60"/>
      <c r="U54" s="62">
        <f t="shared" si="2"/>
        <v>0</v>
      </c>
    </row>
    <row r="55" spans="1:21" x14ac:dyDescent="0.2">
      <c r="A55" s="146"/>
      <c r="B55" s="144"/>
      <c r="C55" s="145"/>
      <c r="D55" s="144"/>
      <c r="E55" s="146"/>
      <c r="F55" s="159"/>
      <c r="G55" s="146"/>
      <c r="H55" s="173"/>
      <c r="I55" s="146"/>
      <c r="J55" s="157"/>
      <c r="K55" s="86"/>
      <c r="L55" s="88"/>
      <c r="M55" s="87"/>
      <c r="N55" s="89"/>
      <c r="O55" s="61"/>
      <c r="P55" s="89"/>
      <c r="Q55" s="61"/>
      <c r="R55" s="60"/>
      <c r="S55" s="61"/>
      <c r="T55" s="60"/>
      <c r="U55" s="62">
        <f t="shared" si="2"/>
        <v>0</v>
      </c>
    </row>
    <row r="56" spans="1:21" x14ac:dyDescent="0.2">
      <c r="A56" s="146"/>
      <c r="B56" s="144"/>
      <c r="C56" s="145"/>
      <c r="D56" s="144"/>
      <c r="E56" s="146"/>
      <c r="F56" s="159"/>
      <c r="G56" s="146"/>
      <c r="H56" s="173"/>
      <c r="I56" s="146"/>
      <c r="J56" s="157"/>
      <c r="K56" s="86"/>
      <c r="L56" s="88"/>
      <c r="M56" s="87"/>
      <c r="N56" s="89"/>
      <c r="O56" s="61"/>
      <c r="P56" s="89"/>
      <c r="Q56" s="61"/>
      <c r="R56" s="60"/>
      <c r="S56" s="61"/>
      <c r="T56" s="60"/>
      <c r="U56" s="62">
        <f t="shared" si="2"/>
        <v>0</v>
      </c>
    </row>
    <row r="57" spans="1:21" x14ac:dyDescent="0.2">
      <c r="A57" s="146"/>
      <c r="B57" s="144"/>
      <c r="C57" s="145"/>
      <c r="D57" s="144"/>
      <c r="E57" s="146"/>
      <c r="F57" s="159"/>
      <c r="G57" s="154"/>
      <c r="H57" s="173"/>
      <c r="I57" s="154"/>
      <c r="J57" s="157"/>
      <c r="K57" s="86"/>
      <c r="L57" s="88"/>
      <c r="M57" s="87"/>
      <c r="N57" s="89"/>
      <c r="O57" s="61"/>
      <c r="P57" s="89"/>
      <c r="Q57" s="61"/>
      <c r="R57" s="60"/>
      <c r="S57" s="61"/>
      <c r="T57" s="60"/>
      <c r="U57" s="62">
        <f t="shared" si="2"/>
        <v>0</v>
      </c>
    </row>
    <row r="58" spans="1:21" x14ac:dyDescent="0.2">
      <c r="A58" s="146"/>
      <c r="B58" s="144"/>
      <c r="C58" s="145"/>
      <c r="D58" s="144"/>
      <c r="E58" s="146"/>
      <c r="F58" s="156"/>
      <c r="G58" s="146"/>
      <c r="H58" s="173"/>
      <c r="I58" s="146"/>
      <c r="J58" s="157"/>
      <c r="K58" s="86"/>
      <c r="L58" s="88"/>
      <c r="M58" s="87"/>
      <c r="N58" s="89"/>
      <c r="O58" s="61"/>
      <c r="P58" s="89"/>
      <c r="Q58" s="61"/>
      <c r="R58" s="60"/>
      <c r="S58" s="61"/>
      <c r="T58" s="60"/>
      <c r="U58" s="62">
        <f t="shared" si="2"/>
        <v>0</v>
      </c>
    </row>
    <row r="59" spans="1:21" x14ac:dyDescent="0.2">
      <c r="A59" s="146"/>
      <c r="B59" s="144"/>
      <c r="C59" s="145"/>
      <c r="D59" s="144"/>
      <c r="E59" s="146"/>
      <c r="F59" s="159"/>
      <c r="G59" s="146"/>
      <c r="H59" s="173"/>
      <c r="I59" s="146"/>
      <c r="J59" s="157"/>
      <c r="K59" s="86"/>
      <c r="L59" s="88"/>
      <c r="M59" s="87"/>
      <c r="N59" s="89"/>
      <c r="O59" s="61"/>
      <c r="P59" s="89"/>
      <c r="Q59" s="61"/>
      <c r="R59" s="60"/>
      <c r="S59" s="61"/>
      <c r="T59" s="60"/>
      <c r="U59" s="62">
        <f t="shared" si="2"/>
        <v>0</v>
      </c>
    </row>
    <row r="60" spans="1:21" x14ac:dyDescent="0.2">
      <c r="A60" s="146"/>
      <c r="B60" s="144"/>
      <c r="C60" s="145"/>
      <c r="D60" s="144"/>
      <c r="E60" s="146"/>
      <c r="F60" s="159"/>
      <c r="G60" s="146"/>
      <c r="H60" s="173"/>
      <c r="I60" s="146"/>
      <c r="J60" s="157"/>
      <c r="K60" s="86"/>
      <c r="L60" s="88"/>
      <c r="M60" s="87"/>
      <c r="N60" s="89"/>
      <c r="O60" s="61"/>
      <c r="P60" s="89"/>
      <c r="Q60" s="61"/>
      <c r="R60" s="60"/>
      <c r="S60" s="61"/>
      <c r="T60" s="60"/>
      <c r="U60" s="62">
        <f t="shared" si="2"/>
        <v>0</v>
      </c>
    </row>
    <row r="61" spans="1:21" x14ac:dyDescent="0.2">
      <c r="A61" s="146"/>
      <c r="B61" s="144"/>
      <c r="C61" s="145"/>
      <c r="D61" s="144"/>
      <c r="E61" s="146"/>
      <c r="F61" s="159"/>
      <c r="G61" s="146"/>
      <c r="H61" s="173"/>
      <c r="I61" s="146"/>
      <c r="J61" s="157"/>
      <c r="K61" s="86"/>
      <c r="L61" s="88"/>
      <c r="M61" s="87"/>
      <c r="N61" s="89"/>
      <c r="O61" s="61"/>
      <c r="P61" s="89"/>
      <c r="Q61" s="61"/>
      <c r="R61" s="60"/>
      <c r="S61" s="61"/>
      <c r="T61" s="60"/>
      <c r="U61" s="62">
        <f t="shared" si="2"/>
        <v>0</v>
      </c>
    </row>
    <row r="62" spans="1:21" x14ac:dyDescent="0.2">
      <c r="A62" s="146"/>
      <c r="B62" s="144"/>
      <c r="C62" s="145"/>
      <c r="D62" s="144"/>
      <c r="E62" s="146"/>
      <c r="F62" s="159"/>
      <c r="G62" s="146"/>
      <c r="H62" s="173"/>
      <c r="I62" s="146"/>
      <c r="J62" s="157"/>
      <c r="K62" s="86"/>
      <c r="L62" s="88"/>
      <c r="M62" s="87"/>
      <c r="N62" s="89"/>
      <c r="O62" s="61"/>
      <c r="P62" s="89"/>
      <c r="Q62" s="61"/>
      <c r="R62" s="60"/>
      <c r="S62" s="61"/>
      <c r="T62" s="60"/>
      <c r="U62" s="62">
        <f t="shared" si="2"/>
        <v>0</v>
      </c>
    </row>
    <row r="63" spans="1:21" x14ac:dyDescent="0.2">
      <c r="A63" s="146"/>
      <c r="B63" s="144"/>
      <c r="C63" s="145"/>
      <c r="D63" s="144"/>
      <c r="E63" s="146"/>
      <c r="F63" s="159"/>
      <c r="G63" s="146"/>
      <c r="H63" s="173"/>
      <c r="I63" s="146"/>
      <c r="J63" s="157"/>
      <c r="K63" s="86"/>
      <c r="L63" s="88"/>
      <c r="M63" s="87"/>
      <c r="N63" s="89"/>
      <c r="O63" s="61"/>
      <c r="P63" s="89"/>
      <c r="Q63" s="61"/>
      <c r="R63" s="60"/>
      <c r="S63" s="61"/>
      <c r="T63" s="60"/>
      <c r="U63" s="62">
        <f t="shared" si="2"/>
        <v>0</v>
      </c>
    </row>
    <row r="64" spans="1:21" x14ac:dyDescent="0.2">
      <c r="A64" s="146"/>
      <c r="B64" s="144"/>
      <c r="C64" s="145"/>
      <c r="D64" s="144"/>
      <c r="E64" s="146"/>
      <c r="F64" s="159"/>
      <c r="G64" s="146"/>
      <c r="H64" s="173"/>
      <c r="I64" s="146"/>
      <c r="J64" s="157"/>
      <c r="K64" s="86"/>
      <c r="L64" s="88"/>
      <c r="M64" s="87"/>
      <c r="N64" s="89"/>
      <c r="O64" s="61"/>
      <c r="P64" s="89"/>
      <c r="Q64" s="61"/>
      <c r="R64" s="60"/>
      <c r="S64" s="61"/>
      <c r="T64" s="60"/>
      <c r="U64" s="62">
        <f t="shared" si="2"/>
        <v>0</v>
      </c>
    </row>
    <row r="65" spans="1:21" x14ac:dyDescent="0.2">
      <c r="A65" s="146"/>
      <c r="B65" s="144"/>
      <c r="C65" s="145"/>
      <c r="D65" s="144"/>
      <c r="E65" s="146"/>
      <c r="F65" s="159"/>
      <c r="G65" s="158"/>
      <c r="H65" s="174"/>
      <c r="I65" s="158"/>
      <c r="J65" s="157"/>
      <c r="K65" s="86"/>
      <c r="L65" s="88"/>
      <c r="M65" s="87"/>
      <c r="N65" s="89"/>
      <c r="O65" s="61"/>
      <c r="P65" s="89"/>
      <c r="Q65" s="61"/>
      <c r="R65" s="60"/>
      <c r="S65" s="61"/>
      <c r="T65" s="60"/>
      <c r="U65" s="62">
        <f t="shared" si="2"/>
        <v>0</v>
      </c>
    </row>
    <row r="66" spans="1:21" x14ac:dyDescent="0.2">
      <c r="A66" s="146"/>
      <c r="B66" s="144"/>
      <c r="C66" s="145"/>
      <c r="D66" s="144"/>
      <c r="E66" s="146"/>
      <c r="F66" s="159"/>
      <c r="G66" s="146"/>
      <c r="H66" s="173"/>
      <c r="I66" s="146"/>
      <c r="J66" s="157"/>
      <c r="K66" s="86"/>
      <c r="L66" s="88"/>
      <c r="M66" s="87"/>
      <c r="N66" s="89"/>
      <c r="O66" s="61"/>
      <c r="P66" s="89"/>
      <c r="Q66" s="61"/>
      <c r="R66" s="60"/>
      <c r="S66" s="61"/>
      <c r="T66" s="60"/>
      <c r="U66" s="62">
        <f t="shared" si="2"/>
        <v>0</v>
      </c>
    </row>
    <row r="67" spans="1:21" x14ac:dyDescent="0.2">
      <c r="A67" s="146"/>
      <c r="B67" s="144"/>
      <c r="C67" s="145"/>
      <c r="D67" s="144"/>
      <c r="E67" s="146"/>
      <c r="F67" s="159"/>
      <c r="G67" s="146"/>
      <c r="H67" s="173"/>
      <c r="I67" s="146"/>
      <c r="J67" s="157"/>
      <c r="K67" s="86"/>
      <c r="L67" s="88"/>
      <c r="M67" s="87"/>
      <c r="N67" s="89"/>
      <c r="O67" s="61"/>
      <c r="P67" s="89"/>
      <c r="Q67" s="61"/>
      <c r="R67" s="60"/>
      <c r="S67" s="61"/>
      <c r="T67" s="60"/>
      <c r="U67" s="62">
        <f t="shared" si="2"/>
        <v>0</v>
      </c>
    </row>
  </sheetData>
  <sortState ref="B3:J67">
    <sortCondition ref="B3"/>
  </sortState>
  <mergeCells count="2">
    <mergeCell ref="A1:J1"/>
    <mergeCell ref="K1:U1"/>
  </mergeCells>
  <phoneticPr fontId="9" type="noConversion"/>
  <pageMargins left="0.75" right="0.75" top="1" bottom="1" header="0.5" footer="0.5"/>
  <pageSetup orientation="landscape" verticalDpi="0"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pageSetUpPr fitToPage="1"/>
  </sheetPr>
  <dimension ref="A1:U68"/>
  <sheetViews>
    <sheetView zoomScaleNormal="100" workbookViewId="0">
      <pane xSplit="5" ySplit="7" topLeftCell="F8" activePane="bottomRight" state="frozen"/>
      <selection pane="topRight" activeCell="G1" sqref="G1"/>
      <selection pane="bottomLeft" activeCell="A9" sqref="A9"/>
      <selection pane="bottomRight" activeCell="AB58" sqref="AB58"/>
    </sheetView>
  </sheetViews>
  <sheetFormatPr defaultColWidth="5.7109375" defaultRowHeight="11.25" x14ac:dyDescent="0.2"/>
  <cols>
    <col min="1" max="1" width="4.7109375" style="13" customWidth="1"/>
    <col min="2" max="3" width="15.7109375" style="13" customWidth="1"/>
    <col min="4" max="4" width="5.85546875" style="13" customWidth="1"/>
    <col min="5" max="5" width="6.7109375" style="13" customWidth="1"/>
    <col min="6" max="6" width="6.85546875" style="13" customWidth="1"/>
    <col min="7" max="7" width="8.140625" style="13" customWidth="1"/>
    <col min="8" max="8" width="7.7109375" style="13" customWidth="1"/>
    <col min="9" max="9" width="8.85546875" style="13" customWidth="1"/>
    <col min="10" max="10" width="8" style="13" customWidth="1"/>
    <col min="11" max="11" width="8.5703125" style="13" customWidth="1"/>
    <col min="12" max="12" width="7.7109375" style="13" customWidth="1"/>
    <col min="13" max="13" width="7.42578125" style="13" customWidth="1"/>
    <col min="14" max="14" width="7.28515625" style="13" customWidth="1"/>
    <col min="15" max="15" width="7.7109375" style="13" customWidth="1"/>
    <col min="16" max="18" width="7.85546875" style="13" customWidth="1"/>
    <col min="19" max="19" width="8.85546875" style="13" customWidth="1"/>
    <col min="20" max="20" width="8" style="13" customWidth="1"/>
    <col min="21" max="21" width="9.140625" style="13" customWidth="1"/>
    <col min="22" max="22" width="5.7109375" style="13" customWidth="1"/>
    <col min="23" max="16384" width="5.7109375" style="13"/>
  </cols>
  <sheetData>
    <row r="1" spans="1:21" ht="12.75" customHeight="1" x14ac:dyDescent="0.2">
      <c r="A1" s="263" t="s">
        <v>34</v>
      </c>
      <c r="B1" s="263"/>
      <c r="C1" s="263"/>
      <c r="D1" s="253">
        <f>KONTROL!C6</f>
        <v>0.146061</v>
      </c>
      <c r="E1" s="253"/>
      <c r="M1" s="245"/>
      <c r="N1" s="245"/>
      <c r="O1" s="245"/>
      <c r="P1" s="246"/>
      <c r="Q1" s="241" t="s">
        <v>13</v>
      </c>
      <c r="R1" s="242"/>
      <c r="S1" s="247" t="s">
        <v>283</v>
      </c>
      <c r="T1" s="248"/>
      <c r="U1" s="249"/>
    </row>
    <row r="2" spans="1:21" x14ac:dyDescent="0.2">
      <c r="A2" s="263"/>
      <c r="B2" s="263"/>
      <c r="C2" s="263"/>
      <c r="D2" s="237"/>
      <c r="E2" s="238"/>
      <c r="F2" s="266" t="s">
        <v>257</v>
      </c>
      <c r="G2" s="267"/>
      <c r="H2" s="267"/>
      <c r="I2" s="267"/>
      <c r="J2" s="267"/>
      <c r="K2" s="267"/>
      <c r="L2" s="267"/>
      <c r="M2" s="267"/>
      <c r="N2" s="267"/>
      <c r="O2" s="267"/>
      <c r="P2" s="268"/>
      <c r="Q2" s="243"/>
      <c r="R2" s="244"/>
      <c r="S2" s="250"/>
      <c r="T2" s="251"/>
      <c r="U2" s="252"/>
    </row>
    <row r="3" spans="1:21" ht="12.75" customHeight="1" x14ac:dyDescent="0.2">
      <c r="A3" s="263" t="s">
        <v>9</v>
      </c>
      <c r="B3" s="263"/>
      <c r="C3" s="263"/>
      <c r="D3" s="239">
        <v>140</v>
      </c>
      <c r="E3" s="239"/>
      <c r="N3" s="254"/>
      <c r="O3" s="254"/>
      <c r="P3" s="255"/>
      <c r="Q3" s="256" t="s">
        <v>14</v>
      </c>
      <c r="R3" s="257"/>
      <c r="S3" s="240" t="str">
        <f>CONCATENATE(KONTROL!C1,"-",KONTROL!C2)</f>
        <v>MART-2020</v>
      </c>
      <c r="T3" s="240"/>
      <c r="U3" s="240"/>
    </row>
    <row r="4" spans="1:21" ht="12.75" customHeight="1" x14ac:dyDescent="0.2">
      <c r="A4" s="234" t="s">
        <v>4</v>
      </c>
      <c r="B4" s="234" t="s">
        <v>193</v>
      </c>
      <c r="C4" s="234" t="s">
        <v>194</v>
      </c>
      <c r="D4" s="234" t="s">
        <v>242</v>
      </c>
      <c r="E4" s="234" t="s">
        <v>255</v>
      </c>
      <c r="F4" s="269" t="s">
        <v>5</v>
      </c>
      <c r="G4" s="269" t="s">
        <v>138</v>
      </c>
      <c r="H4" s="234" t="s">
        <v>260</v>
      </c>
      <c r="I4" s="234" t="s">
        <v>33</v>
      </c>
      <c r="J4" s="234" t="s">
        <v>245</v>
      </c>
      <c r="K4" s="234" t="s">
        <v>247</v>
      </c>
      <c r="L4" s="234" t="s">
        <v>190</v>
      </c>
      <c r="M4" s="234" t="s">
        <v>7</v>
      </c>
      <c r="N4" s="234" t="s">
        <v>8</v>
      </c>
      <c r="O4" s="234" t="s">
        <v>241</v>
      </c>
      <c r="P4" s="234" t="s">
        <v>261</v>
      </c>
      <c r="Q4" s="234" t="s">
        <v>243</v>
      </c>
      <c r="R4" s="234" t="s">
        <v>244</v>
      </c>
      <c r="S4" s="234" t="s">
        <v>12</v>
      </c>
      <c r="T4" s="234" t="s">
        <v>245</v>
      </c>
      <c r="U4" s="234" t="s">
        <v>246</v>
      </c>
    </row>
    <row r="5" spans="1:21" ht="11.25" customHeight="1" x14ac:dyDescent="0.2">
      <c r="A5" s="235"/>
      <c r="B5" s="235"/>
      <c r="C5" s="235"/>
      <c r="D5" s="264"/>
      <c r="E5" s="235"/>
      <c r="F5" s="269"/>
      <c r="G5" s="269"/>
      <c r="H5" s="235"/>
      <c r="I5" s="235"/>
      <c r="J5" s="235"/>
      <c r="K5" s="235"/>
      <c r="L5" s="235"/>
      <c r="M5" s="235"/>
      <c r="N5" s="235"/>
      <c r="O5" s="235"/>
      <c r="P5" s="235"/>
      <c r="Q5" s="235"/>
      <c r="R5" s="235"/>
      <c r="S5" s="235"/>
      <c r="T5" s="235"/>
      <c r="U5" s="235"/>
    </row>
    <row r="6" spans="1:21" x14ac:dyDescent="0.2">
      <c r="A6" s="235"/>
      <c r="B6" s="235"/>
      <c r="C6" s="235"/>
      <c r="D6" s="264"/>
      <c r="E6" s="235"/>
      <c r="F6" s="269"/>
      <c r="G6" s="269"/>
      <c r="H6" s="235"/>
      <c r="I6" s="235"/>
      <c r="J6" s="235"/>
      <c r="K6" s="235"/>
      <c r="L6" s="235"/>
      <c r="M6" s="235"/>
      <c r="N6" s="235"/>
      <c r="O6" s="235"/>
      <c r="P6" s="235"/>
      <c r="Q6" s="235"/>
      <c r="R6" s="235"/>
      <c r="S6" s="235"/>
      <c r="T6" s="235"/>
      <c r="U6" s="235"/>
    </row>
    <row r="7" spans="1:21" x14ac:dyDescent="0.2">
      <c r="A7" s="236"/>
      <c r="B7" s="236"/>
      <c r="C7" s="236"/>
      <c r="D7" s="265"/>
      <c r="E7" s="236"/>
      <c r="F7" s="269"/>
      <c r="G7" s="269"/>
      <c r="H7" s="236"/>
      <c r="I7" s="236"/>
      <c r="J7" s="236"/>
      <c r="K7" s="236"/>
      <c r="L7" s="236"/>
      <c r="M7" s="236"/>
      <c r="N7" s="236"/>
      <c r="O7" s="236"/>
      <c r="P7" s="236"/>
      <c r="Q7" s="236"/>
      <c r="R7" s="236"/>
      <c r="S7" s="236"/>
      <c r="T7" s="236"/>
      <c r="U7" s="236"/>
    </row>
    <row r="8" spans="1:21" ht="14.25" customHeight="1" x14ac:dyDescent="0.2">
      <c r="A8" s="66">
        <f>'BİLGİ GİRİŞİ'!A3</f>
        <v>1</v>
      </c>
      <c r="B8" s="112" t="str">
        <f>'BİLGİ GİRİŞİ'!B3</f>
        <v xml:space="preserve">ŞULE </v>
      </c>
      <c r="C8" s="112" t="str">
        <f>'BİLGİ GİRİŞİ'!C3</f>
        <v>ÇABUK</v>
      </c>
      <c r="D8" s="66">
        <f t="shared" ref="D8:D55" si="0">ROUNDUP(E8/7.5,0)</f>
        <v>12</v>
      </c>
      <c r="E8" s="66">
        <f>'BİLGİ GİRİŞİ'!G3</f>
        <v>87</v>
      </c>
      <c r="F8" s="67">
        <f t="shared" ref="F8:F55" si="1">$D$1*$D$3</f>
        <v>20.448540000000001</v>
      </c>
      <c r="G8" s="68">
        <f>ROUND(E8*F8,2)</f>
        <v>1779.02</v>
      </c>
      <c r="H8" s="222">
        <f>ROUND((G8*20.5/100),2)</f>
        <v>364.7</v>
      </c>
      <c r="I8" s="68">
        <f>G8+H8</f>
        <v>2143.7199999999998</v>
      </c>
      <c r="J8" s="68">
        <f>ASG.GEÇ.İND.BORD.!E6</f>
        <v>220.73</v>
      </c>
      <c r="K8" s="68">
        <f>'BİLGİ GİRİŞİ'!U3</f>
        <v>220.72499999999999</v>
      </c>
      <c r="L8" s="68">
        <f>ROUND((G8-(Q8)),2)</f>
        <v>1529.96</v>
      </c>
      <c r="M8" s="68">
        <f>ROUND((L8*15/100),2)</f>
        <v>229.49</v>
      </c>
      <c r="N8" s="68">
        <f>ROUND(MOD(G8*7.59/1000,1000000),2)</f>
        <v>13.5</v>
      </c>
      <c r="O8" s="68">
        <f>'BİLGİ GİRİŞİ'!H3</f>
        <v>0</v>
      </c>
      <c r="P8" s="68">
        <f>H8</f>
        <v>364.7</v>
      </c>
      <c r="Q8" s="68">
        <f>ROUND((G8*14/100),2)</f>
        <v>249.06</v>
      </c>
      <c r="R8" s="221">
        <f>ROUND((P8+Q8),2)</f>
        <v>613.76</v>
      </c>
      <c r="S8" s="221">
        <f>(M8+N8+O8+R8)</f>
        <v>856.75</v>
      </c>
      <c r="T8" s="68">
        <f>IF(M8&gt;=J8,J8,M8)</f>
        <v>220.73</v>
      </c>
      <c r="U8" s="68">
        <f>(I8+T8)-S8</f>
        <v>1507.6999999999998</v>
      </c>
    </row>
    <row r="9" spans="1:21" ht="14.25" customHeight="1" x14ac:dyDescent="0.2">
      <c r="A9" s="66">
        <f>'BİLGİ GİRİŞİ'!A4</f>
        <v>2</v>
      </c>
      <c r="B9" s="112" t="str">
        <f>'BİLGİ GİRİŞİ'!B4</f>
        <v>MAŞİDE</v>
      </c>
      <c r="C9" s="112" t="str">
        <f>'BİLGİ GİRİŞİ'!C4</f>
        <v>KAFALI</v>
      </c>
      <c r="D9" s="66">
        <f t="shared" si="0"/>
        <v>18</v>
      </c>
      <c r="E9" s="66">
        <f>'BİLGİ GİRİŞİ'!G4</f>
        <v>128</v>
      </c>
      <c r="F9" s="67">
        <f t="shared" si="1"/>
        <v>20.448540000000001</v>
      </c>
      <c r="G9" s="68">
        <f t="shared" ref="G9:G10" si="2">ROUND(E9*F9,2)</f>
        <v>2617.41</v>
      </c>
      <c r="H9" s="68">
        <f t="shared" ref="H9:H10" si="3">ROUND((G9*20.5/100),2)</f>
        <v>536.57000000000005</v>
      </c>
      <c r="I9" s="68">
        <f t="shared" ref="I9:I10" si="4">G9+H9</f>
        <v>3153.98</v>
      </c>
      <c r="J9" s="68">
        <f>ASG.GEÇ.İND.BORD.!E7</f>
        <v>220.73</v>
      </c>
      <c r="K9" s="68">
        <f>'BİLGİ GİRİŞİ'!U4</f>
        <v>220.72499999999999</v>
      </c>
      <c r="L9" s="68">
        <f t="shared" ref="L9:L10" si="5">ROUND((G9-(Q9)),2)</f>
        <v>2250.9699999999998</v>
      </c>
      <c r="M9" s="68">
        <f t="shared" ref="M9:M55" si="6">ROUND((L9*15/100),2)</f>
        <v>337.65</v>
      </c>
      <c r="N9" s="68">
        <f t="shared" ref="N9:N55" si="7">ROUND(MOD(G9*7.59/1000,1000000),2)</f>
        <v>19.87</v>
      </c>
      <c r="O9" s="68">
        <f>'BİLGİ GİRİŞİ'!H4</f>
        <v>0</v>
      </c>
      <c r="P9" s="68">
        <f t="shared" ref="P9:P55" si="8">H9</f>
        <v>536.57000000000005</v>
      </c>
      <c r="Q9" s="68">
        <f t="shared" ref="Q9:Q55" si="9">ROUND((G9*14/100),2)</f>
        <v>366.44</v>
      </c>
      <c r="R9" s="68">
        <f t="shared" ref="R9:R55" si="10">ROUND((P9+Q9),2)</f>
        <v>903.01</v>
      </c>
      <c r="S9" s="68">
        <f t="shared" ref="S9:S55" si="11">(M9+N9+O9+R9)</f>
        <v>1260.53</v>
      </c>
      <c r="T9" s="68">
        <f t="shared" ref="T9:T55" si="12">IF(M9&gt;=J9,J9,M9)</f>
        <v>220.73</v>
      </c>
      <c r="U9" s="68">
        <f t="shared" ref="U9:U55" si="13">(I9+T9)-S9</f>
        <v>2114.1800000000003</v>
      </c>
    </row>
    <row r="10" spans="1:21" s="226" customFormat="1" ht="14.25" customHeight="1" x14ac:dyDescent="0.2">
      <c r="A10" s="223">
        <f>'BİLGİ GİRİŞİ'!A5</f>
        <v>3</v>
      </c>
      <c r="B10" s="224" t="str">
        <f>'BİLGİ GİRİŞİ'!B5</f>
        <v>İBRAHİM</v>
      </c>
      <c r="C10" s="224" t="str">
        <f>'BİLGİ GİRİŞİ'!C5</f>
        <v>ÖLER</v>
      </c>
      <c r="D10" s="223">
        <f>ROUNDUP(E10/7.5,0)</f>
        <v>16</v>
      </c>
      <c r="E10" s="223">
        <f>'BİLGİ GİRİŞİ'!G5</f>
        <v>113</v>
      </c>
      <c r="F10" s="225">
        <f t="shared" si="1"/>
        <v>20.448540000000001</v>
      </c>
      <c r="G10" s="222">
        <f t="shared" si="2"/>
        <v>2310.69</v>
      </c>
      <c r="H10" s="222">
        <f t="shared" si="3"/>
        <v>473.69</v>
      </c>
      <c r="I10" s="222">
        <f t="shared" si="4"/>
        <v>2784.38</v>
      </c>
      <c r="J10" s="222">
        <f>ASG.GEÇ.İND.BORD.!E8</f>
        <v>220.73</v>
      </c>
      <c r="K10" s="222">
        <f>'BİLGİ GİRİŞİ'!U5</f>
        <v>220.72499999999999</v>
      </c>
      <c r="L10" s="222">
        <f t="shared" si="5"/>
        <v>1987.19</v>
      </c>
      <c r="M10" s="222">
        <f t="shared" ref="M10" si="14">ROUND((L10*15/100),2)</f>
        <v>298.08</v>
      </c>
      <c r="N10" s="222">
        <f t="shared" ref="N10" si="15">ROUND(MOD(G10*7.59/1000,1000000),2)</f>
        <v>17.54</v>
      </c>
      <c r="O10" s="222">
        <f>'BİLGİ GİRİŞİ'!H5</f>
        <v>0</v>
      </c>
      <c r="P10" s="222">
        <f t="shared" ref="P10" si="16">H10</f>
        <v>473.69</v>
      </c>
      <c r="Q10" s="222">
        <f t="shared" ref="Q10" si="17">ROUND((G10*14/100),2)</f>
        <v>323.5</v>
      </c>
      <c r="R10" s="222">
        <f t="shared" ref="R10" si="18">ROUND((P10+Q10),2)</f>
        <v>797.19</v>
      </c>
      <c r="S10" s="222">
        <f t="shared" ref="S10" si="19">(M10+N10+O10+R10)</f>
        <v>1112.81</v>
      </c>
      <c r="T10" s="222">
        <f t="shared" ref="T10" si="20">IF(M10&gt;=J10,J10,M10)</f>
        <v>220.73</v>
      </c>
      <c r="U10" s="222">
        <f t="shared" ref="U10" si="21">(I10+T10)-S10</f>
        <v>1892.3000000000002</v>
      </c>
    </row>
    <row r="11" spans="1:21" ht="14.25" customHeight="1" x14ac:dyDescent="0.2">
      <c r="A11" s="66">
        <f>'BİLGİ GİRİŞİ'!A6</f>
        <v>4</v>
      </c>
      <c r="B11" s="112" t="str">
        <f>'BİLGİ GİRİŞİ'!B6</f>
        <v xml:space="preserve">REYHANİYE </v>
      </c>
      <c r="C11" s="112" t="str">
        <f>'BİLGİ GİRİŞİ'!C6</f>
        <v>GÜRÜNLÜ</v>
      </c>
      <c r="D11" s="66">
        <f t="shared" ref="D11:D12" si="22">ROUNDUP(E11/7.5,0)</f>
        <v>6</v>
      </c>
      <c r="E11" s="66">
        <f>'BİLGİ GİRİŞİ'!G6</f>
        <v>40</v>
      </c>
      <c r="F11" s="67">
        <f t="shared" si="1"/>
        <v>20.448540000000001</v>
      </c>
      <c r="G11" s="68">
        <f t="shared" ref="G11:G12" si="23">ROUND(E11*F11,2)</f>
        <v>817.94</v>
      </c>
      <c r="H11" s="68">
        <f t="shared" ref="H11:H12" si="24">ROUND((G11*20.5/100),2)</f>
        <v>167.68</v>
      </c>
      <c r="I11" s="68">
        <f t="shared" ref="I11:I12" si="25">G11+H11</f>
        <v>985.62000000000012</v>
      </c>
      <c r="J11" s="68">
        <f>ASG.GEÇ.İND.BORD.!E9</f>
        <v>220.73</v>
      </c>
      <c r="K11" s="68">
        <f>'BİLGİ GİRİŞİ'!U6</f>
        <v>220.72499999999999</v>
      </c>
      <c r="L11" s="68">
        <f t="shared" ref="L11:L12" si="26">ROUND((G11-(Q11)),2)</f>
        <v>703.43</v>
      </c>
      <c r="M11" s="68">
        <f t="shared" ref="M11:M12" si="27">ROUND((L11*15/100),2)</f>
        <v>105.51</v>
      </c>
      <c r="N11" s="68">
        <f t="shared" ref="N11:N12" si="28">ROUND(MOD(G11*7.59/1000,1000000),2)</f>
        <v>6.21</v>
      </c>
      <c r="O11" s="68">
        <f>'BİLGİ GİRİŞİ'!H6</f>
        <v>0</v>
      </c>
      <c r="P11" s="68">
        <f t="shared" ref="P11:P12" si="29">H11</f>
        <v>167.68</v>
      </c>
      <c r="Q11" s="68">
        <f t="shared" ref="Q11:Q12" si="30">ROUND((G11*14/100),2)</f>
        <v>114.51</v>
      </c>
      <c r="R11" s="68">
        <f t="shared" ref="R11:R12" si="31">ROUND((P11+Q11),2)</f>
        <v>282.19</v>
      </c>
      <c r="S11" s="68">
        <f t="shared" ref="S11:S12" si="32">(M11+N11+O11+R11)</f>
        <v>393.90999999999997</v>
      </c>
      <c r="T11" s="68">
        <f t="shared" ref="T11:T12" si="33">IF(M11&gt;=J11,J11,M11)</f>
        <v>105.51</v>
      </c>
      <c r="U11" s="68">
        <f t="shared" ref="U11:U12" si="34">(I11+T11)-S11</f>
        <v>697.22000000000014</v>
      </c>
    </row>
    <row r="12" spans="1:21" ht="14.25" customHeight="1" x14ac:dyDescent="0.2">
      <c r="A12" s="66">
        <f>'BİLGİ GİRİŞİ'!A7</f>
        <v>5</v>
      </c>
      <c r="B12" s="112" t="str">
        <f>'BİLGİ GİRİŞİ'!B7</f>
        <v xml:space="preserve">REYYAN </v>
      </c>
      <c r="C12" s="112" t="str">
        <f>'BİLGİ GİRİŞİ'!C7</f>
        <v>KARAÖZ</v>
      </c>
      <c r="D12" s="66">
        <f t="shared" si="22"/>
        <v>7</v>
      </c>
      <c r="E12" s="66">
        <f>'BİLGİ GİRİŞİ'!G7</f>
        <v>48</v>
      </c>
      <c r="F12" s="67">
        <f t="shared" si="1"/>
        <v>20.448540000000001</v>
      </c>
      <c r="G12" s="68">
        <f t="shared" si="23"/>
        <v>981.53</v>
      </c>
      <c r="H12" s="68">
        <f t="shared" si="24"/>
        <v>201.21</v>
      </c>
      <c r="I12" s="68">
        <f t="shared" si="25"/>
        <v>1182.74</v>
      </c>
      <c r="J12" s="68">
        <f>ASG.GEÇ.İND.BORD.!E10</f>
        <v>220.73</v>
      </c>
      <c r="K12" s="68">
        <f>'BİLGİ GİRİŞİ'!U7</f>
        <v>220.72499999999999</v>
      </c>
      <c r="L12" s="68">
        <f t="shared" si="26"/>
        <v>844.12</v>
      </c>
      <c r="M12" s="68">
        <f t="shared" si="27"/>
        <v>126.62</v>
      </c>
      <c r="N12" s="68">
        <f t="shared" si="28"/>
        <v>7.45</v>
      </c>
      <c r="O12" s="68">
        <f>'BİLGİ GİRİŞİ'!H7</f>
        <v>0</v>
      </c>
      <c r="P12" s="68">
        <f t="shared" si="29"/>
        <v>201.21</v>
      </c>
      <c r="Q12" s="68">
        <f t="shared" si="30"/>
        <v>137.41</v>
      </c>
      <c r="R12" s="68">
        <f t="shared" si="31"/>
        <v>338.62</v>
      </c>
      <c r="S12" s="68">
        <f t="shared" si="32"/>
        <v>472.69</v>
      </c>
      <c r="T12" s="68">
        <f t="shared" si="33"/>
        <v>126.62</v>
      </c>
      <c r="U12" s="68">
        <f t="shared" si="34"/>
        <v>836.67000000000007</v>
      </c>
    </row>
    <row r="13" spans="1:21" ht="14.25" customHeight="1" x14ac:dyDescent="0.2">
      <c r="A13" s="66">
        <f>'BİLGİ GİRİŞİ'!A8</f>
        <v>6</v>
      </c>
      <c r="B13" s="112"/>
      <c r="C13" s="112"/>
      <c r="D13" s="66"/>
      <c r="E13" s="66"/>
      <c r="F13" s="67"/>
      <c r="G13" s="68"/>
      <c r="H13" s="68"/>
      <c r="I13" s="68"/>
      <c r="J13" s="68"/>
      <c r="K13" s="68"/>
      <c r="L13" s="68"/>
      <c r="M13" s="68"/>
      <c r="N13" s="68"/>
      <c r="O13" s="68"/>
      <c r="P13" s="68"/>
      <c r="Q13" s="68"/>
      <c r="R13" s="68"/>
      <c r="S13" s="68"/>
      <c r="T13" s="68"/>
      <c r="U13" s="68"/>
    </row>
    <row r="14" spans="1:21" ht="14.25" customHeight="1" x14ac:dyDescent="0.2">
      <c r="A14" s="66">
        <f>'BİLGİ GİRİŞİ'!A9</f>
        <v>7</v>
      </c>
      <c r="B14" s="112"/>
      <c r="C14" s="112"/>
      <c r="D14" s="66"/>
      <c r="E14" s="66"/>
      <c r="F14" s="67"/>
      <c r="G14" s="68"/>
      <c r="H14" s="68"/>
      <c r="I14" s="68"/>
      <c r="J14" s="68"/>
      <c r="K14" s="68"/>
      <c r="L14" s="68"/>
      <c r="M14" s="68"/>
      <c r="N14" s="68"/>
      <c r="O14" s="68"/>
      <c r="P14" s="68"/>
      <c r="Q14" s="68"/>
      <c r="R14" s="68"/>
      <c r="S14" s="68"/>
      <c r="T14" s="68"/>
      <c r="U14" s="68"/>
    </row>
    <row r="15" spans="1:21" ht="14.25" customHeight="1" x14ac:dyDescent="0.2">
      <c r="A15" s="66">
        <f>'BİLGİ GİRİŞİ'!A10</f>
        <v>8</v>
      </c>
      <c r="B15" s="112"/>
      <c r="C15" s="112"/>
      <c r="D15" s="66"/>
      <c r="E15" s="66"/>
      <c r="F15" s="67"/>
      <c r="G15" s="68"/>
      <c r="H15" s="68"/>
      <c r="I15" s="68"/>
      <c r="J15" s="68"/>
      <c r="K15" s="68"/>
      <c r="L15" s="68"/>
      <c r="M15" s="68"/>
      <c r="N15" s="68"/>
      <c r="O15" s="68"/>
      <c r="P15" s="68"/>
      <c r="Q15" s="68"/>
      <c r="R15" s="68"/>
      <c r="S15" s="68"/>
      <c r="T15" s="68"/>
      <c r="U15" s="68"/>
    </row>
    <row r="16" spans="1:21" ht="14.25" customHeight="1" x14ac:dyDescent="0.2">
      <c r="A16" s="66">
        <f>'BİLGİ GİRİŞİ'!A11</f>
        <v>9</v>
      </c>
      <c r="B16" s="112"/>
      <c r="C16" s="112"/>
      <c r="D16" s="66"/>
      <c r="E16" s="66"/>
      <c r="F16" s="67"/>
      <c r="G16" s="68"/>
      <c r="H16" s="68"/>
      <c r="I16" s="68"/>
      <c r="J16" s="68"/>
      <c r="K16" s="68"/>
      <c r="L16" s="68"/>
      <c r="M16" s="68"/>
      <c r="N16" s="68"/>
      <c r="O16" s="68"/>
      <c r="P16" s="68"/>
      <c r="Q16" s="68"/>
      <c r="R16" s="68"/>
      <c r="S16" s="68"/>
      <c r="T16" s="68"/>
      <c r="U16" s="68"/>
    </row>
    <row r="17" spans="1:21" ht="14.25" hidden="1" customHeight="1" x14ac:dyDescent="0.2">
      <c r="A17" s="66">
        <f>'BİLGİ GİRİŞİ'!A12</f>
        <v>10</v>
      </c>
      <c r="B17" s="112">
        <f>'BİLGİ GİRİŞİ'!B12</f>
        <v>0</v>
      </c>
      <c r="C17" s="112">
        <f>'BİLGİ GİRİŞİ'!C12</f>
        <v>0</v>
      </c>
      <c r="D17" s="66">
        <f t="shared" si="0"/>
        <v>0</v>
      </c>
      <c r="E17" s="66">
        <f>'BİLGİ GİRİŞİ'!G12</f>
        <v>0</v>
      </c>
      <c r="F17" s="67">
        <f t="shared" si="1"/>
        <v>20.448540000000001</v>
      </c>
      <c r="G17" s="68">
        <f t="shared" ref="G17:G55" si="35">ROUND(E17*F17,2)</f>
        <v>0</v>
      </c>
      <c r="H17" s="68">
        <f t="shared" ref="H17:H55" si="36">ROUND((G17*20.5/100),2)</f>
        <v>0</v>
      </c>
      <c r="I17" s="68">
        <f t="shared" ref="I17:I55" si="37">G17+H17</f>
        <v>0</v>
      </c>
      <c r="J17" s="68">
        <f>ASG.GEÇ.İND.BORD.!E15</f>
        <v>0</v>
      </c>
      <c r="K17" s="68">
        <f>'BİLGİ GİRİŞİ'!U12</f>
        <v>0</v>
      </c>
      <c r="L17" s="68">
        <f t="shared" ref="L17:L55" si="38">ROUND((G17-(Q17)),2)</f>
        <v>0</v>
      </c>
      <c r="M17" s="68">
        <f t="shared" si="6"/>
        <v>0</v>
      </c>
      <c r="N17" s="68">
        <f t="shared" si="7"/>
        <v>0</v>
      </c>
      <c r="O17" s="68">
        <f>'BİLGİ GİRİŞİ'!H12</f>
        <v>0</v>
      </c>
      <c r="P17" s="68">
        <f t="shared" si="8"/>
        <v>0</v>
      </c>
      <c r="Q17" s="68">
        <f t="shared" si="9"/>
        <v>0</v>
      </c>
      <c r="R17" s="68">
        <f t="shared" si="10"/>
        <v>0</v>
      </c>
      <c r="S17" s="68">
        <f t="shared" si="11"/>
        <v>0</v>
      </c>
      <c r="T17" s="68">
        <f t="shared" si="12"/>
        <v>0</v>
      </c>
      <c r="U17" s="68">
        <f t="shared" si="13"/>
        <v>0</v>
      </c>
    </row>
    <row r="18" spans="1:21" ht="14.25" hidden="1" customHeight="1" x14ac:dyDescent="0.2">
      <c r="A18" s="66">
        <f>'BİLGİ GİRİŞİ'!A13</f>
        <v>11</v>
      </c>
      <c r="B18" s="112">
        <f>'BİLGİ GİRİŞİ'!B13</f>
        <v>0</v>
      </c>
      <c r="C18" s="112">
        <f>'BİLGİ GİRİŞİ'!C13</f>
        <v>0</v>
      </c>
      <c r="D18" s="66">
        <f t="shared" si="0"/>
        <v>0</v>
      </c>
      <c r="E18" s="66">
        <f>'BİLGİ GİRİŞİ'!G13</f>
        <v>0</v>
      </c>
      <c r="F18" s="67">
        <f t="shared" si="1"/>
        <v>20.448540000000001</v>
      </c>
      <c r="G18" s="68">
        <f t="shared" si="35"/>
        <v>0</v>
      </c>
      <c r="H18" s="68">
        <f t="shared" si="36"/>
        <v>0</v>
      </c>
      <c r="I18" s="68">
        <f t="shared" si="37"/>
        <v>0</v>
      </c>
      <c r="J18" s="68">
        <f>ASG.GEÇ.İND.BORD.!E16</f>
        <v>0</v>
      </c>
      <c r="K18" s="68">
        <f>'BİLGİ GİRİŞİ'!U13</f>
        <v>0</v>
      </c>
      <c r="L18" s="68">
        <f t="shared" si="38"/>
        <v>0</v>
      </c>
      <c r="M18" s="68">
        <f t="shared" si="6"/>
        <v>0</v>
      </c>
      <c r="N18" s="68">
        <f t="shared" si="7"/>
        <v>0</v>
      </c>
      <c r="O18" s="68">
        <f>'BİLGİ GİRİŞİ'!H13</f>
        <v>0</v>
      </c>
      <c r="P18" s="68">
        <f t="shared" si="8"/>
        <v>0</v>
      </c>
      <c r="Q18" s="68">
        <f t="shared" si="9"/>
        <v>0</v>
      </c>
      <c r="R18" s="68">
        <f t="shared" si="10"/>
        <v>0</v>
      </c>
      <c r="S18" s="68">
        <f t="shared" si="11"/>
        <v>0</v>
      </c>
      <c r="T18" s="68">
        <f t="shared" si="12"/>
        <v>0</v>
      </c>
      <c r="U18" s="68">
        <f t="shared" si="13"/>
        <v>0</v>
      </c>
    </row>
    <row r="19" spans="1:21" ht="14.25" hidden="1" customHeight="1" x14ac:dyDescent="0.2">
      <c r="A19" s="66">
        <f>'BİLGİ GİRİŞİ'!A14</f>
        <v>12</v>
      </c>
      <c r="B19" s="112">
        <f>'BİLGİ GİRİŞİ'!B14</f>
        <v>0</v>
      </c>
      <c r="C19" s="112">
        <f>'BİLGİ GİRİŞİ'!C14</f>
        <v>0</v>
      </c>
      <c r="D19" s="66">
        <f t="shared" si="0"/>
        <v>0</v>
      </c>
      <c r="E19" s="66">
        <f>'BİLGİ GİRİŞİ'!G14</f>
        <v>0</v>
      </c>
      <c r="F19" s="67">
        <f t="shared" si="1"/>
        <v>20.448540000000001</v>
      </c>
      <c r="G19" s="68">
        <f t="shared" si="35"/>
        <v>0</v>
      </c>
      <c r="H19" s="68">
        <f t="shared" si="36"/>
        <v>0</v>
      </c>
      <c r="I19" s="68">
        <f t="shared" si="37"/>
        <v>0</v>
      </c>
      <c r="J19" s="68">
        <f>ASG.GEÇ.İND.BORD.!E17</f>
        <v>0</v>
      </c>
      <c r="K19" s="68">
        <f>'BİLGİ GİRİŞİ'!U14</f>
        <v>0</v>
      </c>
      <c r="L19" s="68">
        <f t="shared" si="38"/>
        <v>0</v>
      </c>
      <c r="M19" s="68">
        <f t="shared" si="6"/>
        <v>0</v>
      </c>
      <c r="N19" s="68">
        <f t="shared" si="7"/>
        <v>0</v>
      </c>
      <c r="O19" s="68">
        <f>'BİLGİ GİRİŞİ'!H14</f>
        <v>0</v>
      </c>
      <c r="P19" s="68">
        <f t="shared" si="8"/>
        <v>0</v>
      </c>
      <c r="Q19" s="68">
        <f t="shared" si="9"/>
        <v>0</v>
      </c>
      <c r="R19" s="68">
        <f t="shared" si="10"/>
        <v>0</v>
      </c>
      <c r="S19" s="68">
        <f t="shared" si="11"/>
        <v>0</v>
      </c>
      <c r="T19" s="68">
        <f t="shared" si="12"/>
        <v>0</v>
      </c>
      <c r="U19" s="68">
        <f t="shared" si="13"/>
        <v>0</v>
      </c>
    </row>
    <row r="20" spans="1:21" ht="14.25" hidden="1" customHeight="1" x14ac:dyDescent="0.2">
      <c r="A20" s="66">
        <f>'BİLGİ GİRİŞİ'!A15</f>
        <v>13</v>
      </c>
      <c r="B20" s="112">
        <f>'BİLGİ GİRİŞİ'!B15</f>
        <v>0</v>
      </c>
      <c r="C20" s="112">
        <f>'BİLGİ GİRİŞİ'!C15</f>
        <v>0</v>
      </c>
      <c r="D20" s="66">
        <f t="shared" si="0"/>
        <v>0</v>
      </c>
      <c r="E20" s="66">
        <f>'BİLGİ GİRİŞİ'!G15</f>
        <v>0</v>
      </c>
      <c r="F20" s="67">
        <f t="shared" si="1"/>
        <v>20.448540000000001</v>
      </c>
      <c r="G20" s="68">
        <f t="shared" si="35"/>
        <v>0</v>
      </c>
      <c r="H20" s="68">
        <f t="shared" si="36"/>
        <v>0</v>
      </c>
      <c r="I20" s="68">
        <f t="shared" si="37"/>
        <v>0</v>
      </c>
      <c r="J20" s="68">
        <f>ASG.GEÇ.İND.BORD.!E18</f>
        <v>0</v>
      </c>
      <c r="K20" s="68">
        <f>'BİLGİ GİRİŞİ'!U15</f>
        <v>0</v>
      </c>
      <c r="L20" s="68">
        <f t="shared" si="38"/>
        <v>0</v>
      </c>
      <c r="M20" s="68">
        <f t="shared" si="6"/>
        <v>0</v>
      </c>
      <c r="N20" s="68">
        <f t="shared" si="7"/>
        <v>0</v>
      </c>
      <c r="O20" s="68">
        <f>'BİLGİ GİRİŞİ'!H15</f>
        <v>0</v>
      </c>
      <c r="P20" s="68">
        <f t="shared" si="8"/>
        <v>0</v>
      </c>
      <c r="Q20" s="68">
        <f t="shared" si="9"/>
        <v>0</v>
      </c>
      <c r="R20" s="68">
        <f t="shared" si="10"/>
        <v>0</v>
      </c>
      <c r="S20" s="68">
        <f t="shared" si="11"/>
        <v>0</v>
      </c>
      <c r="T20" s="68">
        <f t="shared" si="12"/>
        <v>0</v>
      </c>
      <c r="U20" s="68">
        <f t="shared" si="13"/>
        <v>0</v>
      </c>
    </row>
    <row r="21" spans="1:21" ht="14.25" hidden="1" customHeight="1" x14ac:dyDescent="0.2">
      <c r="A21" s="66">
        <f>'BİLGİ GİRİŞİ'!A16</f>
        <v>14</v>
      </c>
      <c r="B21" s="112">
        <f>'BİLGİ GİRİŞİ'!B16</f>
        <v>0</v>
      </c>
      <c r="C21" s="112">
        <f>'BİLGİ GİRİŞİ'!C16</f>
        <v>0</v>
      </c>
      <c r="D21" s="66">
        <f t="shared" si="0"/>
        <v>0</v>
      </c>
      <c r="E21" s="66">
        <f>'BİLGİ GİRİŞİ'!G16</f>
        <v>0</v>
      </c>
      <c r="F21" s="67">
        <f t="shared" si="1"/>
        <v>20.448540000000001</v>
      </c>
      <c r="G21" s="68">
        <f t="shared" si="35"/>
        <v>0</v>
      </c>
      <c r="H21" s="68">
        <f t="shared" si="36"/>
        <v>0</v>
      </c>
      <c r="I21" s="68">
        <f t="shared" si="37"/>
        <v>0</v>
      </c>
      <c r="J21" s="68">
        <f>ASG.GEÇ.İND.BORD.!E19</f>
        <v>0</v>
      </c>
      <c r="K21" s="68">
        <f>'BİLGİ GİRİŞİ'!U16</f>
        <v>0</v>
      </c>
      <c r="L21" s="68">
        <f t="shared" si="38"/>
        <v>0</v>
      </c>
      <c r="M21" s="68">
        <f t="shared" si="6"/>
        <v>0</v>
      </c>
      <c r="N21" s="68">
        <f t="shared" si="7"/>
        <v>0</v>
      </c>
      <c r="O21" s="68">
        <f>'BİLGİ GİRİŞİ'!H16</f>
        <v>0</v>
      </c>
      <c r="P21" s="68">
        <f t="shared" si="8"/>
        <v>0</v>
      </c>
      <c r="Q21" s="68">
        <f t="shared" si="9"/>
        <v>0</v>
      </c>
      <c r="R21" s="68">
        <f t="shared" si="10"/>
        <v>0</v>
      </c>
      <c r="S21" s="68">
        <f t="shared" si="11"/>
        <v>0</v>
      </c>
      <c r="T21" s="68">
        <f t="shared" si="12"/>
        <v>0</v>
      </c>
      <c r="U21" s="68">
        <f t="shared" si="13"/>
        <v>0</v>
      </c>
    </row>
    <row r="22" spans="1:21" ht="14.25" hidden="1" customHeight="1" x14ac:dyDescent="0.2">
      <c r="A22" s="66">
        <f>'BİLGİ GİRİŞİ'!A17</f>
        <v>15</v>
      </c>
      <c r="B22" s="112">
        <f>'BİLGİ GİRİŞİ'!B17</f>
        <v>0</v>
      </c>
      <c r="C22" s="112">
        <f>'BİLGİ GİRİŞİ'!C17</f>
        <v>0</v>
      </c>
      <c r="D22" s="66">
        <f t="shared" si="0"/>
        <v>0</v>
      </c>
      <c r="E22" s="66">
        <f>'BİLGİ GİRİŞİ'!G17</f>
        <v>0</v>
      </c>
      <c r="F22" s="67">
        <f t="shared" si="1"/>
        <v>20.448540000000001</v>
      </c>
      <c r="G22" s="68">
        <f t="shared" si="35"/>
        <v>0</v>
      </c>
      <c r="H22" s="68">
        <f t="shared" si="36"/>
        <v>0</v>
      </c>
      <c r="I22" s="68">
        <f t="shared" si="37"/>
        <v>0</v>
      </c>
      <c r="J22" s="68">
        <f>ASG.GEÇ.İND.BORD.!E20</f>
        <v>0</v>
      </c>
      <c r="K22" s="68">
        <f>'BİLGİ GİRİŞİ'!U17</f>
        <v>0</v>
      </c>
      <c r="L22" s="68">
        <f t="shared" si="38"/>
        <v>0</v>
      </c>
      <c r="M22" s="68">
        <f t="shared" si="6"/>
        <v>0</v>
      </c>
      <c r="N22" s="68">
        <f t="shared" si="7"/>
        <v>0</v>
      </c>
      <c r="O22" s="68">
        <f>'BİLGİ GİRİŞİ'!H17</f>
        <v>0</v>
      </c>
      <c r="P22" s="68">
        <f t="shared" si="8"/>
        <v>0</v>
      </c>
      <c r="Q22" s="68">
        <f t="shared" si="9"/>
        <v>0</v>
      </c>
      <c r="R22" s="68">
        <f t="shared" si="10"/>
        <v>0</v>
      </c>
      <c r="S22" s="68">
        <f t="shared" si="11"/>
        <v>0</v>
      </c>
      <c r="T22" s="68">
        <f t="shared" si="12"/>
        <v>0</v>
      </c>
      <c r="U22" s="68">
        <f t="shared" si="13"/>
        <v>0</v>
      </c>
    </row>
    <row r="23" spans="1:21" ht="14.25" hidden="1" customHeight="1" x14ac:dyDescent="0.2">
      <c r="A23" s="66">
        <f>'BİLGİ GİRİŞİ'!A18</f>
        <v>16</v>
      </c>
      <c r="B23" s="112">
        <f>'BİLGİ GİRİŞİ'!B18</f>
        <v>0</v>
      </c>
      <c r="C23" s="112">
        <f>'BİLGİ GİRİŞİ'!C18</f>
        <v>0</v>
      </c>
      <c r="D23" s="66">
        <f t="shared" si="0"/>
        <v>0</v>
      </c>
      <c r="E23" s="66">
        <f>'BİLGİ GİRİŞİ'!G18</f>
        <v>0</v>
      </c>
      <c r="F23" s="67">
        <f t="shared" si="1"/>
        <v>20.448540000000001</v>
      </c>
      <c r="G23" s="68">
        <f t="shared" si="35"/>
        <v>0</v>
      </c>
      <c r="H23" s="68">
        <f t="shared" si="36"/>
        <v>0</v>
      </c>
      <c r="I23" s="68">
        <f t="shared" si="37"/>
        <v>0</v>
      </c>
      <c r="J23" s="68">
        <f>ASG.GEÇ.İND.BORD.!E21</f>
        <v>0</v>
      </c>
      <c r="K23" s="68">
        <f>'BİLGİ GİRİŞİ'!U18</f>
        <v>0</v>
      </c>
      <c r="L23" s="68">
        <f t="shared" si="38"/>
        <v>0</v>
      </c>
      <c r="M23" s="68">
        <f t="shared" si="6"/>
        <v>0</v>
      </c>
      <c r="N23" s="68">
        <f t="shared" si="7"/>
        <v>0</v>
      </c>
      <c r="O23" s="68">
        <f>'BİLGİ GİRİŞİ'!H18</f>
        <v>0</v>
      </c>
      <c r="P23" s="68">
        <f t="shared" si="8"/>
        <v>0</v>
      </c>
      <c r="Q23" s="68">
        <f t="shared" si="9"/>
        <v>0</v>
      </c>
      <c r="R23" s="68">
        <f t="shared" si="10"/>
        <v>0</v>
      </c>
      <c r="S23" s="68">
        <f t="shared" si="11"/>
        <v>0</v>
      </c>
      <c r="T23" s="68">
        <f t="shared" si="12"/>
        <v>0</v>
      </c>
      <c r="U23" s="68">
        <f t="shared" si="13"/>
        <v>0</v>
      </c>
    </row>
    <row r="24" spans="1:21" ht="14.25" hidden="1" customHeight="1" x14ac:dyDescent="0.2">
      <c r="A24" s="66">
        <f>'BİLGİ GİRİŞİ'!A19</f>
        <v>17</v>
      </c>
      <c r="B24" s="112">
        <f>'BİLGİ GİRİŞİ'!B19</f>
        <v>0</v>
      </c>
      <c r="C24" s="112">
        <f>'BİLGİ GİRİŞİ'!C19</f>
        <v>0</v>
      </c>
      <c r="D24" s="66">
        <f t="shared" si="0"/>
        <v>0</v>
      </c>
      <c r="E24" s="66">
        <f>'BİLGİ GİRİŞİ'!G19</f>
        <v>0</v>
      </c>
      <c r="F24" s="67">
        <f t="shared" si="1"/>
        <v>20.448540000000001</v>
      </c>
      <c r="G24" s="68">
        <f t="shared" si="35"/>
        <v>0</v>
      </c>
      <c r="H24" s="68">
        <f t="shared" si="36"/>
        <v>0</v>
      </c>
      <c r="I24" s="68">
        <f t="shared" si="37"/>
        <v>0</v>
      </c>
      <c r="J24" s="68">
        <f>ASG.GEÇ.İND.BORD.!E22</f>
        <v>0</v>
      </c>
      <c r="K24" s="68">
        <f>'BİLGİ GİRİŞİ'!U19</f>
        <v>0</v>
      </c>
      <c r="L24" s="68">
        <f t="shared" si="38"/>
        <v>0</v>
      </c>
      <c r="M24" s="68">
        <f t="shared" si="6"/>
        <v>0</v>
      </c>
      <c r="N24" s="68">
        <f t="shared" si="7"/>
        <v>0</v>
      </c>
      <c r="O24" s="68">
        <f>'BİLGİ GİRİŞİ'!H19</f>
        <v>0</v>
      </c>
      <c r="P24" s="68">
        <f t="shared" si="8"/>
        <v>0</v>
      </c>
      <c r="Q24" s="68">
        <f t="shared" si="9"/>
        <v>0</v>
      </c>
      <c r="R24" s="68">
        <f t="shared" si="10"/>
        <v>0</v>
      </c>
      <c r="S24" s="68">
        <f t="shared" si="11"/>
        <v>0</v>
      </c>
      <c r="T24" s="68">
        <f t="shared" si="12"/>
        <v>0</v>
      </c>
      <c r="U24" s="68">
        <f t="shared" si="13"/>
        <v>0</v>
      </c>
    </row>
    <row r="25" spans="1:21" ht="14.25" hidden="1" customHeight="1" x14ac:dyDescent="0.2">
      <c r="A25" s="66">
        <f>'BİLGİ GİRİŞİ'!A20</f>
        <v>18</v>
      </c>
      <c r="B25" s="112">
        <f>'BİLGİ GİRİŞİ'!B20</f>
        <v>0</v>
      </c>
      <c r="C25" s="112">
        <f>'BİLGİ GİRİŞİ'!C20</f>
        <v>0</v>
      </c>
      <c r="D25" s="66">
        <f t="shared" si="0"/>
        <v>0</v>
      </c>
      <c r="E25" s="66">
        <f>'BİLGİ GİRİŞİ'!G20</f>
        <v>0</v>
      </c>
      <c r="F25" s="67">
        <f t="shared" si="1"/>
        <v>20.448540000000001</v>
      </c>
      <c r="G25" s="68">
        <f t="shared" si="35"/>
        <v>0</v>
      </c>
      <c r="H25" s="68">
        <f t="shared" si="36"/>
        <v>0</v>
      </c>
      <c r="I25" s="68">
        <f t="shared" si="37"/>
        <v>0</v>
      </c>
      <c r="J25" s="68">
        <f>ASG.GEÇ.İND.BORD.!E23</f>
        <v>0</v>
      </c>
      <c r="K25" s="68">
        <f>'BİLGİ GİRİŞİ'!U20</f>
        <v>0</v>
      </c>
      <c r="L25" s="68">
        <f t="shared" si="38"/>
        <v>0</v>
      </c>
      <c r="M25" s="68">
        <f t="shared" si="6"/>
        <v>0</v>
      </c>
      <c r="N25" s="68">
        <f t="shared" si="7"/>
        <v>0</v>
      </c>
      <c r="O25" s="68">
        <f>'BİLGİ GİRİŞİ'!H20</f>
        <v>0</v>
      </c>
      <c r="P25" s="68">
        <f t="shared" si="8"/>
        <v>0</v>
      </c>
      <c r="Q25" s="68">
        <f t="shared" si="9"/>
        <v>0</v>
      </c>
      <c r="R25" s="68">
        <f t="shared" si="10"/>
        <v>0</v>
      </c>
      <c r="S25" s="68">
        <f t="shared" si="11"/>
        <v>0</v>
      </c>
      <c r="T25" s="68">
        <f t="shared" si="12"/>
        <v>0</v>
      </c>
      <c r="U25" s="68">
        <f t="shared" si="13"/>
        <v>0</v>
      </c>
    </row>
    <row r="26" spans="1:21" ht="14.25" hidden="1" customHeight="1" x14ac:dyDescent="0.2">
      <c r="A26" s="66">
        <f>'BİLGİ GİRİŞİ'!A21</f>
        <v>19</v>
      </c>
      <c r="B26" s="112">
        <f>'BİLGİ GİRİŞİ'!B21</f>
        <v>0</v>
      </c>
      <c r="C26" s="112">
        <f>'BİLGİ GİRİŞİ'!C21</f>
        <v>0</v>
      </c>
      <c r="D26" s="66">
        <f t="shared" si="0"/>
        <v>0</v>
      </c>
      <c r="E26" s="66">
        <f>'BİLGİ GİRİŞİ'!G21</f>
        <v>0</v>
      </c>
      <c r="F26" s="67">
        <f t="shared" si="1"/>
        <v>20.448540000000001</v>
      </c>
      <c r="G26" s="68">
        <f t="shared" si="35"/>
        <v>0</v>
      </c>
      <c r="H26" s="68">
        <f t="shared" si="36"/>
        <v>0</v>
      </c>
      <c r="I26" s="68">
        <f t="shared" si="37"/>
        <v>0</v>
      </c>
      <c r="J26" s="68">
        <f>ASG.GEÇ.İND.BORD.!E24</f>
        <v>0</v>
      </c>
      <c r="K26" s="68">
        <f>'BİLGİ GİRİŞİ'!U21</f>
        <v>0</v>
      </c>
      <c r="L26" s="68">
        <f t="shared" si="38"/>
        <v>0</v>
      </c>
      <c r="M26" s="68">
        <f t="shared" si="6"/>
        <v>0</v>
      </c>
      <c r="N26" s="68">
        <f t="shared" si="7"/>
        <v>0</v>
      </c>
      <c r="O26" s="68">
        <f>'BİLGİ GİRİŞİ'!H21</f>
        <v>0</v>
      </c>
      <c r="P26" s="68">
        <f t="shared" si="8"/>
        <v>0</v>
      </c>
      <c r="Q26" s="68">
        <f t="shared" si="9"/>
        <v>0</v>
      </c>
      <c r="R26" s="68">
        <f t="shared" si="10"/>
        <v>0</v>
      </c>
      <c r="S26" s="68">
        <f t="shared" si="11"/>
        <v>0</v>
      </c>
      <c r="T26" s="68">
        <f t="shared" si="12"/>
        <v>0</v>
      </c>
      <c r="U26" s="68">
        <f t="shared" si="13"/>
        <v>0</v>
      </c>
    </row>
    <row r="27" spans="1:21" ht="14.25" hidden="1" customHeight="1" x14ac:dyDescent="0.2">
      <c r="A27" s="66">
        <f>'BİLGİ GİRİŞİ'!A22</f>
        <v>20</v>
      </c>
      <c r="B27" s="112">
        <f>'BİLGİ GİRİŞİ'!B22</f>
        <v>0</v>
      </c>
      <c r="C27" s="112">
        <f>'BİLGİ GİRİŞİ'!C22</f>
        <v>0</v>
      </c>
      <c r="D27" s="66">
        <f t="shared" si="0"/>
        <v>0</v>
      </c>
      <c r="E27" s="66">
        <f>'BİLGİ GİRİŞİ'!G22</f>
        <v>0</v>
      </c>
      <c r="F27" s="67">
        <f t="shared" si="1"/>
        <v>20.448540000000001</v>
      </c>
      <c r="G27" s="68">
        <f t="shared" si="35"/>
        <v>0</v>
      </c>
      <c r="H27" s="68">
        <f t="shared" si="36"/>
        <v>0</v>
      </c>
      <c r="I27" s="68">
        <f t="shared" si="37"/>
        <v>0</v>
      </c>
      <c r="J27" s="68">
        <f>ASG.GEÇ.İND.BORD.!E25</f>
        <v>0</v>
      </c>
      <c r="K27" s="68">
        <f>'BİLGİ GİRİŞİ'!U22</f>
        <v>0</v>
      </c>
      <c r="L27" s="68">
        <f t="shared" si="38"/>
        <v>0</v>
      </c>
      <c r="M27" s="68">
        <f t="shared" si="6"/>
        <v>0</v>
      </c>
      <c r="N27" s="68">
        <f t="shared" si="7"/>
        <v>0</v>
      </c>
      <c r="O27" s="68">
        <f>'BİLGİ GİRİŞİ'!H22</f>
        <v>0</v>
      </c>
      <c r="P27" s="68">
        <f t="shared" si="8"/>
        <v>0</v>
      </c>
      <c r="Q27" s="68">
        <f t="shared" si="9"/>
        <v>0</v>
      </c>
      <c r="R27" s="68">
        <f t="shared" si="10"/>
        <v>0</v>
      </c>
      <c r="S27" s="68">
        <f t="shared" si="11"/>
        <v>0</v>
      </c>
      <c r="T27" s="68">
        <f t="shared" si="12"/>
        <v>0</v>
      </c>
      <c r="U27" s="68">
        <f t="shared" si="13"/>
        <v>0</v>
      </c>
    </row>
    <row r="28" spans="1:21" ht="14.25" hidden="1" customHeight="1" x14ac:dyDescent="0.2">
      <c r="A28" s="66">
        <f>'BİLGİ GİRİŞİ'!A23</f>
        <v>21</v>
      </c>
      <c r="B28" s="112">
        <f>'BİLGİ GİRİŞİ'!B23</f>
        <v>0</v>
      </c>
      <c r="C28" s="112">
        <f>'BİLGİ GİRİŞİ'!C23</f>
        <v>0</v>
      </c>
      <c r="D28" s="66">
        <f t="shared" si="0"/>
        <v>0</v>
      </c>
      <c r="E28" s="66">
        <f>'BİLGİ GİRİŞİ'!G23</f>
        <v>0</v>
      </c>
      <c r="F28" s="67">
        <f t="shared" si="1"/>
        <v>20.448540000000001</v>
      </c>
      <c r="G28" s="68">
        <f t="shared" si="35"/>
        <v>0</v>
      </c>
      <c r="H28" s="68">
        <f t="shared" si="36"/>
        <v>0</v>
      </c>
      <c r="I28" s="68">
        <f t="shared" si="37"/>
        <v>0</v>
      </c>
      <c r="J28" s="68">
        <f>ASG.GEÇ.İND.BORD.!E26</f>
        <v>0</v>
      </c>
      <c r="K28" s="68">
        <f>'BİLGİ GİRİŞİ'!U23</f>
        <v>0</v>
      </c>
      <c r="L28" s="68">
        <f t="shared" si="38"/>
        <v>0</v>
      </c>
      <c r="M28" s="68">
        <f t="shared" si="6"/>
        <v>0</v>
      </c>
      <c r="N28" s="68">
        <f t="shared" si="7"/>
        <v>0</v>
      </c>
      <c r="O28" s="68">
        <f>'BİLGİ GİRİŞİ'!H23</f>
        <v>0</v>
      </c>
      <c r="P28" s="68">
        <f t="shared" si="8"/>
        <v>0</v>
      </c>
      <c r="Q28" s="68">
        <f t="shared" si="9"/>
        <v>0</v>
      </c>
      <c r="R28" s="68">
        <f t="shared" si="10"/>
        <v>0</v>
      </c>
      <c r="S28" s="68">
        <f t="shared" si="11"/>
        <v>0</v>
      </c>
      <c r="T28" s="68">
        <f t="shared" si="12"/>
        <v>0</v>
      </c>
      <c r="U28" s="68">
        <f t="shared" si="13"/>
        <v>0</v>
      </c>
    </row>
    <row r="29" spans="1:21" ht="14.25" hidden="1" customHeight="1" x14ac:dyDescent="0.2">
      <c r="A29" s="66">
        <f>'BİLGİ GİRİŞİ'!A24</f>
        <v>22</v>
      </c>
      <c r="B29" s="112">
        <f>'BİLGİ GİRİŞİ'!B24</f>
        <v>0</v>
      </c>
      <c r="C29" s="112">
        <f>'BİLGİ GİRİŞİ'!C24</f>
        <v>0</v>
      </c>
      <c r="D29" s="66">
        <f t="shared" si="0"/>
        <v>0</v>
      </c>
      <c r="E29" s="66">
        <f>'BİLGİ GİRİŞİ'!G24</f>
        <v>0</v>
      </c>
      <c r="F29" s="67">
        <f t="shared" si="1"/>
        <v>20.448540000000001</v>
      </c>
      <c r="G29" s="68">
        <f t="shared" si="35"/>
        <v>0</v>
      </c>
      <c r="H29" s="68">
        <f t="shared" si="36"/>
        <v>0</v>
      </c>
      <c r="I29" s="68">
        <f t="shared" si="37"/>
        <v>0</v>
      </c>
      <c r="J29" s="68">
        <f>ASG.GEÇ.İND.BORD.!E27</f>
        <v>0</v>
      </c>
      <c r="K29" s="68">
        <f>'BİLGİ GİRİŞİ'!U24</f>
        <v>0</v>
      </c>
      <c r="L29" s="68">
        <f t="shared" si="38"/>
        <v>0</v>
      </c>
      <c r="M29" s="68">
        <f t="shared" si="6"/>
        <v>0</v>
      </c>
      <c r="N29" s="68">
        <f t="shared" si="7"/>
        <v>0</v>
      </c>
      <c r="O29" s="68">
        <f>'BİLGİ GİRİŞİ'!H24</f>
        <v>0</v>
      </c>
      <c r="P29" s="68">
        <f t="shared" si="8"/>
        <v>0</v>
      </c>
      <c r="Q29" s="68">
        <f t="shared" si="9"/>
        <v>0</v>
      </c>
      <c r="R29" s="68">
        <f t="shared" si="10"/>
        <v>0</v>
      </c>
      <c r="S29" s="68">
        <f t="shared" si="11"/>
        <v>0</v>
      </c>
      <c r="T29" s="68">
        <f t="shared" si="12"/>
        <v>0</v>
      </c>
      <c r="U29" s="68">
        <f t="shared" si="13"/>
        <v>0</v>
      </c>
    </row>
    <row r="30" spans="1:21" ht="14.25" hidden="1" customHeight="1" x14ac:dyDescent="0.2">
      <c r="A30" s="66">
        <f>'BİLGİ GİRİŞİ'!A25</f>
        <v>23</v>
      </c>
      <c r="B30" s="112">
        <f>'BİLGİ GİRİŞİ'!B25</f>
        <v>0</v>
      </c>
      <c r="C30" s="112">
        <f>'BİLGİ GİRİŞİ'!C25</f>
        <v>0</v>
      </c>
      <c r="D30" s="66">
        <f t="shared" si="0"/>
        <v>0</v>
      </c>
      <c r="E30" s="66">
        <f>'BİLGİ GİRİŞİ'!G25</f>
        <v>0</v>
      </c>
      <c r="F30" s="67">
        <f t="shared" si="1"/>
        <v>20.448540000000001</v>
      </c>
      <c r="G30" s="68">
        <f t="shared" si="35"/>
        <v>0</v>
      </c>
      <c r="H30" s="68">
        <f t="shared" si="36"/>
        <v>0</v>
      </c>
      <c r="I30" s="68">
        <f t="shared" si="37"/>
        <v>0</v>
      </c>
      <c r="J30" s="68">
        <f>ASG.GEÇ.İND.BORD.!E28</f>
        <v>0</v>
      </c>
      <c r="K30" s="68">
        <f>'BİLGİ GİRİŞİ'!U25</f>
        <v>0</v>
      </c>
      <c r="L30" s="68">
        <f t="shared" si="38"/>
        <v>0</v>
      </c>
      <c r="M30" s="68">
        <f t="shared" si="6"/>
        <v>0</v>
      </c>
      <c r="N30" s="68">
        <f t="shared" si="7"/>
        <v>0</v>
      </c>
      <c r="O30" s="68">
        <f>'BİLGİ GİRİŞİ'!H25</f>
        <v>0</v>
      </c>
      <c r="P30" s="68">
        <f t="shared" si="8"/>
        <v>0</v>
      </c>
      <c r="Q30" s="68">
        <f t="shared" si="9"/>
        <v>0</v>
      </c>
      <c r="R30" s="68">
        <f t="shared" si="10"/>
        <v>0</v>
      </c>
      <c r="S30" s="68">
        <f t="shared" si="11"/>
        <v>0</v>
      </c>
      <c r="T30" s="68">
        <f t="shared" si="12"/>
        <v>0</v>
      </c>
      <c r="U30" s="68">
        <f t="shared" si="13"/>
        <v>0</v>
      </c>
    </row>
    <row r="31" spans="1:21" ht="14.25" hidden="1" customHeight="1" x14ac:dyDescent="0.2">
      <c r="A31" s="66">
        <f>'BİLGİ GİRİŞİ'!A26</f>
        <v>24</v>
      </c>
      <c r="B31" s="112">
        <f>'BİLGİ GİRİŞİ'!B26</f>
        <v>0</v>
      </c>
      <c r="C31" s="112">
        <f>'BİLGİ GİRİŞİ'!C26</f>
        <v>0</v>
      </c>
      <c r="D31" s="66">
        <f t="shared" si="0"/>
        <v>0</v>
      </c>
      <c r="E31" s="66">
        <f>'BİLGİ GİRİŞİ'!G26</f>
        <v>0</v>
      </c>
      <c r="F31" s="67">
        <f t="shared" si="1"/>
        <v>20.448540000000001</v>
      </c>
      <c r="G31" s="68">
        <f t="shared" si="35"/>
        <v>0</v>
      </c>
      <c r="H31" s="68">
        <f t="shared" si="36"/>
        <v>0</v>
      </c>
      <c r="I31" s="68">
        <f t="shared" si="37"/>
        <v>0</v>
      </c>
      <c r="J31" s="68">
        <f>ASG.GEÇ.İND.BORD.!E29</f>
        <v>0</v>
      </c>
      <c r="K31" s="68">
        <f>'BİLGİ GİRİŞİ'!U26</f>
        <v>0</v>
      </c>
      <c r="L31" s="68">
        <f t="shared" si="38"/>
        <v>0</v>
      </c>
      <c r="M31" s="68">
        <f t="shared" si="6"/>
        <v>0</v>
      </c>
      <c r="N31" s="68">
        <f t="shared" si="7"/>
        <v>0</v>
      </c>
      <c r="O31" s="68">
        <f>'BİLGİ GİRİŞİ'!H26</f>
        <v>0</v>
      </c>
      <c r="P31" s="68">
        <f t="shared" si="8"/>
        <v>0</v>
      </c>
      <c r="Q31" s="68">
        <f t="shared" si="9"/>
        <v>0</v>
      </c>
      <c r="R31" s="68">
        <f t="shared" si="10"/>
        <v>0</v>
      </c>
      <c r="S31" s="68">
        <f t="shared" si="11"/>
        <v>0</v>
      </c>
      <c r="T31" s="68">
        <f t="shared" si="12"/>
        <v>0</v>
      </c>
      <c r="U31" s="68">
        <f t="shared" si="13"/>
        <v>0</v>
      </c>
    </row>
    <row r="32" spans="1:21" ht="14.25" hidden="1" customHeight="1" x14ac:dyDescent="0.2">
      <c r="A32" s="66">
        <f>'BİLGİ GİRİŞİ'!A27</f>
        <v>25</v>
      </c>
      <c r="B32" s="112">
        <f>'BİLGİ GİRİŞİ'!B27</f>
        <v>0</v>
      </c>
      <c r="C32" s="112">
        <f>'BİLGİ GİRİŞİ'!C27</f>
        <v>0</v>
      </c>
      <c r="D32" s="66">
        <f t="shared" si="0"/>
        <v>0</v>
      </c>
      <c r="E32" s="66">
        <f>'BİLGİ GİRİŞİ'!G27</f>
        <v>0</v>
      </c>
      <c r="F32" s="67">
        <f t="shared" si="1"/>
        <v>20.448540000000001</v>
      </c>
      <c r="G32" s="68">
        <f t="shared" si="35"/>
        <v>0</v>
      </c>
      <c r="H32" s="68">
        <f t="shared" si="36"/>
        <v>0</v>
      </c>
      <c r="I32" s="68">
        <f t="shared" si="37"/>
        <v>0</v>
      </c>
      <c r="J32" s="68">
        <f>ASG.GEÇ.İND.BORD.!E30</f>
        <v>0</v>
      </c>
      <c r="K32" s="68">
        <f>'BİLGİ GİRİŞİ'!U27</f>
        <v>0</v>
      </c>
      <c r="L32" s="68">
        <f t="shared" si="38"/>
        <v>0</v>
      </c>
      <c r="M32" s="68">
        <f t="shared" si="6"/>
        <v>0</v>
      </c>
      <c r="N32" s="68">
        <f t="shared" si="7"/>
        <v>0</v>
      </c>
      <c r="O32" s="68">
        <f>'BİLGİ GİRİŞİ'!H27</f>
        <v>0</v>
      </c>
      <c r="P32" s="68">
        <f t="shared" si="8"/>
        <v>0</v>
      </c>
      <c r="Q32" s="68">
        <f t="shared" si="9"/>
        <v>0</v>
      </c>
      <c r="R32" s="68">
        <f t="shared" si="10"/>
        <v>0</v>
      </c>
      <c r="S32" s="68">
        <f t="shared" si="11"/>
        <v>0</v>
      </c>
      <c r="T32" s="68">
        <f t="shared" si="12"/>
        <v>0</v>
      </c>
      <c r="U32" s="68">
        <f t="shared" si="13"/>
        <v>0</v>
      </c>
    </row>
    <row r="33" spans="1:21" ht="14.25" hidden="1" customHeight="1" x14ac:dyDescent="0.2">
      <c r="A33" s="66">
        <f>'BİLGİ GİRİŞİ'!A28</f>
        <v>26</v>
      </c>
      <c r="B33" s="112">
        <f>'BİLGİ GİRİŞİ'!B28</f>
        <v>0</v>
      </c>
      <c r="C33" s="112">
        <f>'BİLGİ GİRİŞİ'!C28</f>
        <v>0</v>
      </c>
      <c r="D33" s="66">
        <f t="shared" si="0"/>
        <v>0</v>
      </c>
      <c r="E33" s="66">
        <f>'BİLGİ GİRİŞİ'!G28</f>
        <v>0</v>
      </c>
      <c r="F33" s="67">
        <f t="shared" si="1"/>
        <v>20.448540000000001</v>
      </c>
      <c r="G33" s="68">
        <f t="shared" si="35"/>
        <v>0</v>
      </c>
      <c r="H33" s="68">
        <f t="shared" si="36"/>
        <v>0</v>
      </c>
      <c r="I33" s="68">
        <f t="shared" si="37"/>
        <v>0</v>
      </c>
      <c r="J33" s="68">
        <f>ASG.GEÇ.İND.BORD.!E31</f>
        <v>0</v>
      </c>
      <c r="K33" s="68">
        <f>'BİLGİ GİRİŞİ'!U28</f>
        <v>0</v>
      </c>
      <c r="L33" s="68">
        <f t="shared" si="38"/>
        <v>0</v>
      </c>
      <c r="M33" s="68">
        <f t="shared" si="6"/>
        <v>0</v>
      </c>
      <c r="N33" s="68">
        <f t="shared" si="7"/>
        <v>0</v>
      </c>
      <c r="O33" s="68">
        <f>'BİLGİ GİRİŞİ'!H28</f>
        <v>0</v>
      </c>
      <c r="P33" s="68">
        <f t="shared" si="8"/>
        <v>0</v>
      </c>
      <c r="Q33" s="68">
        <f t="shared" si="9"/>
        <v>0</v>
      </c>
      <c r="R33" s="68">
        <f t="shared" si="10"/>
        <v>0</v>
      </c>
      <c r="S33" s="68">
        <f t="shared" si="11"/>
        <v>0</v>
      </c>
      <c r="T33" s="68">
        <f t="shared" si="12"/>
        <v>0</v>
      </c>
      <c r="U33" s="68">
        <f t="shared" si="13"/>
        <v>0</v>
      </c>
    </row>
    <row r="34" spans="1:21" ht="14.25" hidden="1" customHeight="1" x14ac:dyDescent="0.2">
      <c r="A34" s="66">
        <f>'BİLGİ GİRİŞİ'!A29</f>
        <v>27</v>
      </c>
      <c r="B34" s="112">
        <f>'BİLGİ GİRİŞİ'!B29</f>
        <v>0</v>
      </c>
      <c r="C34" s="112">
        <f>'BİLGİ GİRİŞİ'!C29</f>
        <v>0</v>
      </c>
      <c r="D34" s="66">
        <f t="shared" si="0"/>
        <v>0</v>
      </c>
      <c r="E34" s="66">
        <f>'BİLGİ GİRİŞİ'!G29</f>
        <v>0</v>
      </c>
      <c r="F34" s="67">
        <f t="shared" si="1"/>
        <v>20.448540000000001</v>
      </c>
      <c r="G34" s="68">
        <f t="shared" si="35"/>
        <v>0</v>
      </c>
      <c r="H34" s="68">
        <f t="shared" si="36"/>
        <v>0</v>
      </c>
      <c r="I34" s="68">
        <f t="shared" si="37"/>
        <v>0</v>
      </c>
      <c r="J34" s="68">
        <f>ASG.GEÇ.İND.BORD.!E32</f>
        <v>0</v>
      </c>
      <c r="K34" s="68">
        <f>'BİLGİ GİRİŞİ'!U29</f>
        <v>0</v>
      </c>
      <c r="L34" s="68">
        <f t="shared" si="38"/>
        <v>0</v>
      </c>
      <c r="M34" s="68">
        <f t="shared" si="6"/>
        <v>0</v>
      </c>
      <c r="N34" s="68">
        <f t="shared" si="7"/>
        <v>0</v>
      </c>
      <c r="O34" s="68">
        <f>'BİLGİ GİRİŞİ'!H29</f>
        <v>0</v>
      </c>
      <c r="P34" s="68">
        <f t="shared" si="8"/>
        <v>0</v>
      </c>
      <c r="Q34" s="68">
        <f t="shared" si="9"/>
        <v>0</v>
      </c>
      <c r="R34" s="68">
        <f t="shared" si="10"/>
        <v>0</v>
      </c>
      <c r="S34" s="68">
        <f t="shared" si="11"/>
        <v>0</v>
      </c>
      <c r="T34" s="68">
        <f t="shared" si="12"/>
        <v>0</v>
      </c>
      <c r="U34" s="68">
        <f t="shared" si="13"/>
        <v>0</v>
      </c>
    </row>
    <row r="35" spans="1:21" ht="14.25" hidden="1" customHeight="1" x14ac:dyDescent="0.2">
      <c r="A35" s="66">
        <f>'BİLGİ GİRİŞİ'!A30</f>
        <v>28</v>
      </c>
      <c r="B35" s="112">
        <f>'BİLGİ GİRİŞİ'!B30</f>
        <v>0</v>
      </c>
      <c r="C35" s="112">
        <f>'BİLGİ GİRİŞİ'!C30</f>
        <v>0</v>
      </c>
      <c r="D35" s="66">
        <f t="shared" si="0"/>
        <v>0</v>
      </c>
      <c r="E35" s="66">
        <f>'BİLGİ GİRİŞİ'!G30</f>
        <v>0</v>
      </c>
      <c r="F35" s="67">
        <f t="shared" si="1"/>
        <v>20.448540000000001</v>
      </c>
      <c r="G35" s="68">
        <f t="shared" si="35"/>
        <v>0</v>
      </c>
      <c r="H35" s="68">
        <f t="shared" si="36"/>
        <v>0</v>
      </c>
      <c r="I35" s="68">
        <f t="shared" si="37"/>
        <v>0</v>
      </c>
      <c r="J35" s="68">
        <f>ASG.GEÇ.İND.BORD.!E33</f>
        <v>0</v>
      </c>
      <c r="K35" s="68">
        <f>'BİLGİ GİRİŞİ'!U30</f>
        <v>0</v>
      </c>
      <c r="L35" s="68">
        <f t="shared" si="38"/>
        <v>0</v>
      </c>
      <c r="M35" s="68">
        <f t="shared" si="6"/>
        <v>0</v>
      </c>
      <c r="N35" s="68">
        <f t="shared" si="7"/>
        <v>0</v>
      </c>
      <c r="O35" s="68">
        <f>'BİLGİ GİRİŞİ'!H30</f>
        <v>0</v>
      </c>
      <c r="P35" s="68">
        <f t="shared" si="8"/>
        <v>0</v>
      </c>
      <c r="Q35" s="68">
        <f t="shared" si="9"/>
        <v>0</v>
      </c>
      <c r="R35" s="68">
        <f t="shared" si="10"/>
        <v>0</v>
      </c>
      <c r="S35" s="68">
        <f t="shared" si="11"/>
        <v>0</v>
      </c>
      <c r="T35" s="68">
        <f t="shared" si="12"/>
        <v>0</v>
      </c>
      <c r="U35" s="68">
        <f t="shared" si="13"/>
        <v>0</v>
      </c>
    </row>
    <row r="36" spans="1:21" ht="14.25" hidden="1" customHeight="1" x14ac:dyDescent="0.2">
      <c r="A36" s="66">
        <f>'BİLGİ GİRİŞİ'!A31</f>
        <v>29</v>
      </c>
      <c r="B36" s="112">
        <f>'BİLGİ GİRİŞİ'!B31</f>
        <v>0</v>
      </c>
      <c r="C36" s="112">
        <f>'BİLGİ GİRİŞİ'!C31</f>
        <v>0</v>
      </c>
      <c r="D36" s="66">
        <f t="shared" si="0"/>
        <v>0</v>
      </c>
      <c r="E36" s="66">
        <f>'BİLGİ GİRİŞİ'!G31</f>
        <v>0</v>
      </c>
      <c r="F36" s="67">
        <f t="shared" si="1"/>
        <v>20.448540000000001</v>
      </c>
      <c r="G36" s="68">
        <f t="shared" si="35"/>
        <v>0</v>
      </c>
      <c r="H36" s="68">
        <f t="shared" si="36"/>
        <v>0</v>
      </c>
      <c r="I36" s="68">
        <f t="shared" si="37"/>
        <v>0</v>
      </c>
      <c r="J36" s="68">
        <f>ASG.GEÇ.İND.BORD.!E34</f>
        <v>0</v>
      </c>
      <c r="K36" s="68">
        <f>'BİLGİ GİRİŞİ'!U31</f>
        <v>0</v>
      </c>
      <c r="L36" s="68">
        <f t="shared" si="38"/>
        <v>0</v>
      </c>
      <c r="M36" s="68">
        <f t="shared" si="6"/>
        <v>0</v>
      </c>
      <c r="N36" s="68">
        <f t="shared" si="7"/>
        <v>0</v>
      </c>
      <c r="O36" s="68">
        <f>'BİLGİ GİRİŞİ'!H31</f>
        <v>0</v>
      </c>
      <c r="P36" s="68">
        <f t="shared" si="8"/>
        <v>0</v>
      </c>
      <c r="Q36" s="68">
        <f t="shared" si="9"/>
        <v>0</v>
      </c>
      <c r="R36" s="68">
        <f t="shared" si="10"/>
        <v>0</v>
      </c>
      <c r="S36" s="68">
        <f t="shared" si="11"/>
        <v>0</v>
      </c>
      <c r="T36" s="68">
        <f t="shared" si="12"/>
        <v>0</v>
      </c>
      <c r="U36" s="68">
        <f t="shared" si="13"/>
        <v>0</v>
      </c>
    </row>
    <row r="37" spans="1:21" ht="14.25" hidden="1" customHeight="1" x14ac:dyDescent="0.2">
      <c r="A37" s="66">
        <f>'BİLGİ GİRİŞİ'!A32</f>
        <v>30</v>
      </c>
      <c r="B37" s="112">
        <f>'BİLGİ GİRİŞİ'!B32</f>
        <v>0</v>
      </c>
      <c r="C37" s="112">
        <f>'BİLGİ GİRİŞİ'!C32</f>
        <v>0</v>
      </c>
      <c r="D37" s="66">
        <f t="shared" si="0"/>
        <v>0</v>
      </c>
      <c r="E37" s="66">
        <f>'BİLGİ GİRİŞİ'!G32</f>
        <v>0</v>
      </c>
      <c r="F37" s="67">
        <f t="shared" si="1"/>
        <v>20.448540000000001</v>
      </c>
      <c r="G37" s="68">
        <f t="shared" si="35"/>
        <v>0</v>
      </c>
      <c r="H37" s="68">
        <f t="shared" si="36"/>
        <v>0</v>
      </c>
      <c r="I37" s="68">
        <f t="shared" si="37"/>
        <v>0</v>
      </c>
      <c r="J37" s="68">
        <f>ASG.GEÇ.İND.BORD.!E35</f>
        <v>0</v>
      </c>
      <c r="K37" s="68">
        <f>'BİLGİ GİRİŞİ'!U32</f>
        <v>0</v>
      </c>
      <c r="L37" s="68">
        <f t="shared" si="38"/>
        <v>0</v>
      </c>
      <c r="M37" s="68">
        <f t="shared" si="6"/>
        <v>0</v>
      </c>
      <c r="N37" s="68">
        <f t="shared" si="7"/>
        <v>0</v>
      </c>
      <c r="O37" s="68">
        <f>'BİLGİ GİRİŞİ'!H32</f>
        <v>0</v>
      </c>
      <c r="P37" s="68">
        <f t="shared" si="8"/>
        <v>0</v>
      </c>
      <c r="Q37" s="68">
        <f t="shared" si="9"/>
        <v>0</v>
      </c>
      <c r="R37" s="68">
        <f t="shared" si="10"/>
        <v>0</v>
      </c>
      <c r="S37" s="68">
        <f t="shared" si="11"/>
        <v>0</v>
      </c>
      <c r="T37" s="68">
        <f t="shared" si="12"/>
        <v>0</v>
      </c>
      <c r="U37" s="68">
        <f t="shared" si="13"/>
        <v>0</v>
      </c>
    </row>
    <row r="38" spans="1:21" ht="14.25" hidden="1" customHeight="1" x14ac:dyDescent="0.2">
      <c r="A38" s="66">
        <f>'BİLGİ GİRİŞİ'!A33</f>
        <v>31</v>
      </c>
      <c r="B38" s="112">
        <f>'BİLGİ GİRİŞİ'!B33</f>
        <v>0</v>
      </c>
      <c r="C38" s="112">
        <f>'BİLGİ GİRİŞİ'!C33</f>
        <v>0</v>
      </c>
      <c r="D38" s="66">
        <f t="shared" si="0"/>
        <v>0</v>
      </c>
      <c r="E38" s="66">
        <f>'BİLGİ GİRİŞİ'!G33</f>
        <v>0</v>
      </c>
      <c r="F38" s="67">
        <f t="shared" si="1"/>
        <v>20.448540000000001</v>
      </c>
      <c r="G38" s="68">
        <f t="shared" si="35"/>
        <v>0</v>
      </c>
      <c r="H38" s="68">
        <f t="shared" si="36"/>
        <v>0</v>
      </c>
      <c r="I38" s="68">
        <f t="shared" si="37"/>
        <v>0</v>
      </c>
      <c r="J38" s="68">
        <f>ASG.GEÇ.İND.BORD.!E36</f>
        <v>0</v>
      </c>
      <c r="K38" s="68">
        <f>'BİLGİ GİRİŞİ'!U33</f>
        <v>0</v>
      </c>
      <c r="L38" s="68">
        <f t="shared" si="38"/>
        <v>0</v>
      </c>
      <c r="M38" s="68">
        <f t="shared" si="6"/>
        <v>0</v>
      </c>
      <c r="N38" s="68">
        <f t="shared" si="7"/>
        <v>0</v>
      </c>
      <c r="O38" s="68">
        <f>'BİLGİ GİRİŞİ'!H33</f>
        <v>0</v>
      </c>
      <c r="P38" s="68">
        <f t="shared" si="8"/>
        <v>0</v>
      </c>
      <c r="Q38" s="68">
        <f t="shared" si="9"/>
        <v>0</v>
      </c>
      <c r="R38" s="68">
        <f t="shared" si="10"/>
        <v>0</v>
      </c>
      <c r="S38" s="68">
        <f t="shared" si="11"/>
        <v>0</v>
      </c>
      <c r="T38" s="68">
        <f t="shared" si="12"/>
        <v>0</v>
      </c>
      <c r="U38" s="68">
        <f t="shared" si="13"/>
        <v>0</v>
      </c>
    </row>
    <row r="39" spans="1:21" ht="14.25" hidden="1" customHeight="1" x14ac:dyDescent="0.2">
      <c r="A39" s="66">
        <f>'BİLGİ GİRİŞİ'!A34</f>
        <v>32</v>
      </c>
      <c r="B39" s="112">
        <f>'BİLGİ GİRİŞİ'!B34</f>
        <v>0</v>
      </c>
      <c r="C39" s="112">
        <f>'BİLGİ GİRİŞİ'!C34</f>
        <v>0</v>
      </c>
      <c r="D39" s="66">
        <f t="shared" si="0"/>
        <v>0</v>
      </c>
      <c r="E39" s="66">
        <f>'BİLGİ GİRİŞİ'!G34</f>
        <v>0</v>
      </c>
      <c r="F39" s="67">
        <f t="shared" si="1"/>
        <v>20.448540000000001</v>
      </c>
      <c r="G39" s="68">
        <f t="shared" si="35"/>
        <v>0</v>
      </c>
      <c r="H39" s="68">
        <f t="shared" si="36"/>
        <v>0</v>
      </c>
      <c r="I39" s="68">
        <f t="shared" si="37"/>
        <v>0</v>
      </c>
      <c r="J39" s="68">
        <f>ASG.GEÇ.İND.BORD.!E37</f>
        <v>0</v>
      </c>
      <c r="K39" s="68">
        <f>'BİLGİ GİRİŞİ'!U34</f>
        <v>0</v>
      </c>
      <c r="L39" s="68">
        <f t="shared" si="38"/>
        <v>0</v>
      </c>
      <c r="M39" s="68">
        <f t="shared" si="6"/>
        <v>0</v>
      </c>
      <c r="N39" s="68">
        <f t="shared" si="7"/>
        <v>0</v>
      </c>
      <c r="O39" s="68">
        <f>'BİLGİ GİRİŞİ'!H34</f>
        <v>0</v>
      </c>
      <c r="P39" s="68">
        <f t="shared" si="8"/>
        <v>0</v>
      </c>
      <c r="Q39" s="68">
        <f t="shared" si="9"/>
        <v>0</v>
      </c>
      <c r="R39" s="68">
        <f t="shared" si="10"/>
        <v>0</v>
      </c>
      <c r="S39" s="68">
        <f t="shared" si="11"/>
        <v>0</v>
      </c>
      <c r="T39" s="68">
        <f t="shared" si="12"/>
        <v>0</v>
      </c>
      <c r="U39" s="68">
        <f t="shared" si="13"/>
        <v>0</v>
      </c>
    </row>
    <row r="40" spans="1:21" ht="14.25" hidden="1" customHeight="1" x14ac:dyDescent="0.2">
      <c r="A40" s="66">
        <f>'BİLGİ GİRİŞİ'!A35</f>
        <v>33</v>
      </c>
      <c r="B40" s="112">
        <f>'BİLGİ GİRİŞİ'!B35</f>
        <v>0</v>
      </c>
      <c r="C40" s="112">
        <f>'BİLGİ GİRİŞİ'!C35</f>
        <v>0</v>
      </c>
      <c r="D40" s="66">
        <f t="shared" si="0"/>
        <v>0</v>
      </c>
      <c r="E40" s="66">
        <f>'BİLGİ GİRİŞİ'!G35</f>
        <v>0</v>
      </c>
      <c r="F40" s="67">
        <f t="shared" si="1"/>
        <v>20.448540000000001</v>
      </c>
      <c r="G40" s="68">
        <f t="shared" si="35"/>
        <v>0</v>
      </c>
      <c r="H40" s="68">
        <f t="shared" si="36"/>
        <v>0</v>
      </c>
      <c r="I40" s="68">
        <f t="shared" si="37"/>
        <v>0</v>
      </c>
      <c r="J40" s="68">
        <f>ASG.GEÇ.İND.BORD.!E38</f>
        <v>0</v>
      </c>
      <c r="K40" s="68">
        <f>'BİLGİ GİRİŞİ'!U35</f>
        <v>0</v>
      </c>
      <c r="L40" s="68">
        <f t="shared" si="38"/>
        <v>0</v>
      </c>
      <c r="M40" s="68">
        <f t="shared" si="6"/>
        <v>0</v>
      </c>
      <c r="N40" s="68">
        <f t="shared" si="7"/>
        <v>0</v>
      </c>
      <c r="O40" s="68">
        <f>'BİLGİ GİRİŞİ'!H35</f>
        <v>0</v>
      </c>
      <c r="P40" s="68">
        <f t="shared" si="8"/>
        <v>0</v>
      </c>
      <c r="Q40" s="68">
        <f t="shared" si="9"/>
        <v>0</v>
      </c>
      <c r="R40" s="68">
        <f t="shared" si="10"/>
        <v>0</v>
      </c>
      <c r="S40" s="68">
        <f t="shared" si="11"/>
        <v>0</v>
      </c>
      <c r="T40" s="68">
        <f t="shared" si="12"/>
        <v>0</v>
      </c>
      <c r="U40" s="68">
        <f t="shared" si="13"/>
        <v>0</v>
      </c>
    </row>
    <row r="41" spans="1:21" ht="14.25" hidden="1" customHeight="1" x14ac:dyDescent="0.2">
      <c r="A41" s="66">
        <f>'BİLGİ GİRİŞİ'!A36</f>
        <v>34</v>
      </c>
      <c r="B41" s="112">
        <f>'BİLGİ GİRİŞİ'!B36</f>
        <v>0</v>
      </c>
      <c r="C41" s="112">
        <f>'BİLGİ GİRİŞİ'!C36</f>
        <v>0</v>
      </c>
      <c r="D41" s="66">
        <f t="shared" si="0"/>
        <v>0</v>
      </c>
      <c r="E41" s="66">
        <f>'BİLGİ GİRİŞİ'!G36</f>
        <v>0</v>
      </c>
      <c r="F41" s="67">
        <f t="shared" si="1"/>
        <v>20.448540000000001</v>
      </c>
      <c r="G41" s="68">
        <f t="shared" si="35"/>
        <v>0</v>
      </c>
      <c r="H41" s="68">
        <f t="shared" si="36"/>
        <v>0</v>
      </c>
      <c r="I41" s="68">
        <f t="shared" si="37"/>
        <v>0</v>
      </c>
      <c r="J41" s="68">
        <f>ASG.GEÇ.İND.BORD.!E39</f>
        <v>0</v>
      </c>
      <c r="K41" s="68">
        <f>'BİLGİ GİRİŞİ'!U36</f>
        <v>0</v>
      </c>
      <c r="L41" s="68">
        <f t="shared" si="38"/>
        <v>0</v>
      </c>
      <c r="M41" s="68">
        <f t="shared" si="6"/>
        <v>0</v>
      </c>
      <c r="N41" s="68">
        <f t="shared" si="7"/>
        <v>0</v>
      </c>
      <c r="O41" s="68">
        <f>'BİLGİ GİRİŞİ'!H36</f>
        <v>0</v>
      </c>
      <c r="P41" s="68">
        <f t="shared" si="8"/>
        <v>0</v>
      </c>
      <c r="Q41" s="68">
        <f t="shared" si="9"/>
        <v>0</v>
      </c>
      <c r="R41" s="68">
        <f t="shared" si="10"/>
        <v>0</v>
      </c>
      <c r="S41" s="68">
        <f t="shared" si="11"/>
        <v>0</v>
      </c>
      <c r="T41" s="68">
        <f t="shared" si="12"/>
        <v>0</v>
      </c>
      <c r="U41" s="68">
        <f t="shared" si="13"/>
        <v>0</v>
      </c>
    </row>
    <row r="42" spans="1:21" ht="14.25" hidden="1" customHeight="1" x14ac:dyDescent="0.2">
      <c r="A42" s="66">
        <f>'BİLGİ GİRİŞİ'!A37</f>
        <v>35</v>
      </c>
      <c r="B42" s="112">
        <f>'BİLGİ GİRİŞİ'!B37</f>
        <v>0</v>
      </c>
      <c r="C42" s="112">
        <f>'BİLGİ GİRİŞİ'!C37</f>
        <v>0</v>
      </c>
      <c r="D42" s="66">
        <f t="shared" si="0"/>
        <v>0</v>
      </c>
      <c r="E42" s="66">
        <f>'BİLGİ GİRİŞİ'!G37</f>
        <v>0</v>
      </c>
      <c r="F42" s="67">
        <f t="shared" si="1"/>
        <v>20.448540000000001</v>
      </c>
      <c r="G42" s="68">
        <f t="shared" si="35"/>
        <v>0</v>
      </c>
      <c r="H42" s="68">
        <f t="shared" si="36"/>
        <v>0</v>
      </c>
      <c r="I42" s="68">
        <f t="shared" si="37"/>
        <v>0</v>
      </c>
      <c r="J42" s="68">
        <f>ASG.GEÇ.İND.BORD.!E40</f>
        <v>0</v>
      </c>
      <c r="K42" s="68">
        <f>'BİLGİ GİRİŞİ'!U37</f>
        <v>0</v>
      </c>
      <c r="L42" s="68">
        <f t="shared" si="38"/>
        <v>0</v>
      </c>
      <c r="M42" s="68">
        <f t="shared" si="6"/>
        <v>0</v>
      </c>
      <c r="N42" s="68">
        <f t="shared" si="7"/>
        <v>0</v>
      </c>
      <c r="O42" s="68">
        <f>'BİLGİ GİRİŞİ'!H37</f>
        <v>0</v>
      </c>
      <c r="P42" s="68">
        <f t="shared" si="8"/>
        <v>0</v>
      </c>
      <c r="Q42" s="68">
        <f t="shared" si="9"/>
        <v>0</v>
      </c>
      <c r="R42" s="68">
        <f t="shared" si="10"/>
        <v>0</v>
      </c>
      <c r="S42" s="68">
        <f t="shared" si="11"/>
        <v>0</v>
      </c>
      <c r="T42" s="68">
        <f t="shared" si="12"/>
        <v>0</v>
      </c>
      <c r="U42" s="68">
        <f t="shared" si="13"/>
        <v>0</v>
      </c>
    </row>
    <row r="43" spans="1:21" ht="14.25" hidden="1" customHeight="1" x14ac:dyDescent="0.2">
      <c r="A43" s="66">
        <f>'BİLGİ GİRİŞİ'!A38</f>
        <v>36</v>
      </c>
      <c r="B43" s="112">
        <f>'BİLGİ GİRİŞİ'!B38</f>
        <v>0</v>
      </c>
      <c r="C43" s="112">
        <f>'BİLGİ GİRİŞİ'!C38</f>
        <v>0</v>
      </c>
      <c r="D43" s="66">
        <f t="shared" si="0"/>
        <v>0</v>
      </c>
      <c r="E43" s="66">
        <f>'BİLGİ GİRİŞİ'!G38</f>
        <v>0</v>
      </c>
      <c r="F43" s="67">
        <f t="shared" si="1"/>
        <v>20.448540000000001</v>
      </c>
      <c r="G43" s="68">
        <f t="shared" si="35"/>
        <v>0</v>
      </c>
      <c r="H43" s="68">
        <f t="shared" si="36"/>
        <v>0</v>
      </c>
      <c r="I43" s="68">
        <f t="shared" si="37"/>
        <v>0</v>
      </c>
      <c r="J43" s="68">
        <f>ASG.GEÇ.İND.BORD.!E41</f>
        <v>0</v>
      </c>
      <c r="K43" s="68">
        <f>'BİLGİ GİRİŞİ'!U38</f>
        <v>0</v>
      </c>
      <c r="L43" s="68">
        <f t="shared" si="38"/>
        <v>0</v>
      </c>
      <c r="M43" s="68">
        <f t="shared" si="6"/>
        <v>0</v>
      </c>
      <c r="N43" s="68">
        <f t="shared" si="7"/>
        <v>0</v>
      </c>
      <c r="O43" s="68">
        <f>'BİLGİ GİRİŞİ'!H38</f>
        <v>0</v>
      </c>
      <c r="P43" s="68">
        <f t="shared" si="8"/>
        <v>0</v>
      </c>
      <c r="Q43" s="68">
        <f t="shared" si="9"/>
        <v>0</v>
      </c>
      <c r="R43" s="68">
        <f t="shared" si="10"/>
        <v>0</v>
      </c>
      <c r="S43" s="68">
        <f t="shared" si="11"/>
        <v>0</v>
      </c>
      <c r="T43" s="68">
        <f t="shared" si="12"/>
        <v>0</v>
      </c>
      <c r="U43" s="68">
        <f t="shared" si="13"/>
        <v>0</v>
      </c>
    </row>
    <row r="44" spans="1:21" ht="14.25" hidden="1" customHeight="1" x14ac:dyDescent="0.2">
      <c r="A44" s="66">
        <f>'BİLGİ GİRİŞİ'!A39</f>
        <v>37</v>
      </c>
      <c r="B44" s="112">
        <f>'BİLGİ GİRİŞİ'!B39</f>
        <v>0</v>
      </c>
      <c r="C44" s="112">
        <f>'BİLGİ GİRİŞİ'!C39</f>
        <v>0</v>
      </c>
      <c r="D44" s="66">
        <f t="shared" si="0"/>
        <v>0</v>
      </c>
      <c r="E44" s="66">
        <f>'BİLGİ GİRİŞİ'!G39</f>
        <v>0</v>
      </c>
      <c r="F44" s="67">
        <f t="shared" si="1"/>
        <v>20.448540000000001</v>
      </c>
      <c r="G44" s="68">
        <f t="shared" si="35"/>
        <v>0</v>
      </c>
      <c r="H44" s="68">
        <f t="shared" si="36"/>
        <v>0</v>
      </c>
      <c r="I44" s="68">
        <f t="shared" si="37"/>
        <v>0</v>
      </c>
      <c r="J44" s="68">
        <f>ASG.GEÇ.İND.BORD.!E42</f>
        <v>0</v>
      </c>
      <c r="K44" s="68">
        <f>'BİLGİ GİRİŞİ'!U39</f>
        <v>0</v>
      </c>
      <c r="L44" s="68">
        <f t="shared" si="38"/>
        <v>0</v>
      </c>
      <c r="M44" s="68">
        <f t="shared" si="6"/>
        <v>0</v>
      </c>
      <c r="N44" s="68">
        <f t="shared" si="7"/>
        <v>0</v>
      </c>
      <c r="O44" s="68">
        <f>'BİLGİ GİRİŞİ'!H39</f>
        <v>0</v>
      </c>
      <c r="P44" s="68">
        <f t="shared" si="8"/>
        <v>0</v>
      </c>
      <c r="Q44" s="68">
        <f t="shared" si="9"/>
        <v>0</v>
      </c>
      <c r="R44" s="68">
        <f t="shared" si="10"/>
        <v>0</v>
      </c>
      <c r="S44" s="68">
        <f t="shared" si="11"/>
        <v>0</v>
      </c>
      <c r="T44" s="68">
        <f t="shared" si="12"/>
        <v>0</v>
      </c>
      <c r="U44" s="68">
        <f t="shared" si="13"/>
        <v>0</v>
      </c>
    </row>
    <row r="45" spans="1:21" ht="14.25" hidden="1" customHeight="1" x14ac:dyDescent="0.2">
      <c r="A45" s="66">
        <f>'BİLGİ GİRİŞİ'!A40</f>
        <v>38</v>
      </c>
      <c r="B45" s="112">
        <f>'BİLGİ GİRİŞİ'!B40</f>
        <v>0</v>
      </c>
      <c r="C45" s="112">
        <f>'BİLGİ GİRİŞİ'!C40</f>
        <v>0</v>
      </c>
      <c r="D45" s="66">
        <f t="shared" si="0"/>
        <v>0</v>
      </c>
      <c r="E45" s="66">
        <f>'BİLGİ GİRİŞİ'!G40</f>
        <v>0</v>
      </c>
      <c r="F45" s="67">
        <f t="shared" si="1"/>
        <v>20.448540000000001</v>
      </c>
      <c r="G45" s="68">
        <f t="shared" si="35"/>
        <v>0</v>
      </c>
      <c r="H45" s="68">
        <f t="shared" si="36"/>
        <v>0</v>
      </c>
      <c r="I45" s="68">
        <f t="shared" si="37"/>
        <v>0</v>
      </c>
      <c r="J45" s="68">
        <f>ASG.GEÇ.İND.BORD.!E43</f>
        <v>0</v>
      </c>
      <c r="K45" s="68">
        <f>'BİLGİ GİRİŞİ'!U40</f>
        <v>0</v>
      </c>
      <c r="L45" s="68">
        <f t="shared" si="38"/>
        <v>0</v>
      </c>
      <c r="M45" s="68">
        <f t="shared" si="6"/>
        <v>0</v>
      </c>
      <c r="N45" s="68">
        <f t="shared" si="7"/>
        <v>0</v>
      </c>
      <c r="O45" s="68">
        <f>'BİLGİ GİRİŞİ'!H40</f>
        <v>0</v>
      </c>
      <c r="P45" s="68">
        <f t="shared" si="8"/>
        <v>0</v>
      </c>
      <c r="Q45" s="68">
        <f t="shared" si="9"/>
        <v>0</v>
      </c>
      <c r="R45" s="68">
        <f t="shared" si="10"/>
        <v>0</v>
      </c>
      <c r="S45" s="68">
        <f t="shared" si="11"/>
        <v>0</v>
      </c>
      <c r="T45" s="68">
        <f t="shared" si="12"/>
        <v>0</v>
      </c>
      <c r="U45" s="68">
        <f t="shared" si="13"/>
        <v>0</v>
      </c>
    </row>
    <row r="46" spans="1:21" ht="14.25" hidden="1" customHeight="1" x14ac:dyDescent="0.2">
      <c r="A46" s="66">
        <f>'BİLGİ GİRİŞİ'!A41</f>
        <v>39</v>
      </c>
      <c r="B46" s="112">
        <f>'BİLGİ GİRİŞİ'!B41</f>
        <v>0</v>
      </c>
      <c r="C46" s="112">
        <f>'BİLGİ GİRİŞİ'!C41</f>
        <v>0</v>
      </c>
      <c r="D46" s="66">
        <f t="shared" si="0"/>
        <v>0</v>
      </c>
      <c r="E46" s="66">
        <f>'BİLGİ GİRİŞİ'!G41</f>
        <v>0</v>
      </c>
      <c r="F46" s="67">
        <f t="shared" si="1"/>
        <v>20.448540000000001</v>
      </c>
      <c r="G46" s="68">
        <f t="shared" si="35"/>
        <v>0</v>
      </c>
      <c r="H46" s="68">
        <f t="shared" si="36"/>
        <v>0</v>
      </c>
      <c r="I46" s="68">
        <f t="shared" si="37"/>
        <v>0</v>
      </c>
      <c r="J46" s="68">
        <f>ASG.GEÇ.İND.BORD.!E44</f>
        <v>0</v>
      </c>
      <c r="K46" s="68">
        <f>'BİLGİ GİRİŞİ'!U41</f>
        <v>0</v>
      </c>
      <c r="L46" s="68">
        <f t="shared" si="38"/>
        <v>0</v>
      </c>
      <c r="M46" s="68">
        <f t="shared" si="6"/>
        <v>0</v>
      </c>
      <c r="N46" s="68">
        <f t="shared" si="7"/>
        <v>0</v>
      </c>
      <c r="O46" s="68">
        <f>'BİLGİ GİRİŞİ'!H41</f>
        <v>0</v>
      </c>
      <c r="P46" s="68">
        <f t="shared" si="8"/>
        <v>0</v>
      </c>
      <c r="Q46" s="68">
        <f t="shared" si="9"/>
        <v>0</v>
      </c>
      <c r="R46" s="68">
        <f t="shared" si="10"/>
        <v>0</v>
      </c>
      <c r="S46" s="68">
        <f t="shared" si="11"/>
        <v>0</v>
      </c>
      <c r="T46" s="68">
        <f t="shared" si="12"/>
        <v>0</v>
      </c>
      <c r="U46" s="68">
        <f t="shared" si="13"/>
        <v>0</v>
      </c>
    </row>
    <row r="47" spans="1:21" ht="14.25" hidden="1" customHeight="1" x14ac:dyDescent="0.2">
      <c r="A47" s="66">
        <f>'BİLGİ GİRİŞİ'!A42</f>
        <v>40</v>
      </c>
      <c r="B47" s="112">
        <f>'BİLGİ GİRİŞİ'!B42</f>
        <v>0</v>
      </c>
      <c r="C47" s="112">
        <f>'BİLGİ GİRİŞİ'!C42</f>
        <v>0</v>
      </c>
      <c r="D47" s="66">
        <f t="shared" si="0"/>
        <v>0</v>
      </c>
      <c r="E47" s="66">
        <f>'BİLGİ GİRİŞİ'!G42</f>
        <v>0</v>
      </c>
      <c r="F47" s="67">
        <f t="shared" si="1"/>
        <v>20.448540000000001</v>
      </c>
      <c r="G47" s="68">
        <f t="shared" si="35"/>
        <v>0</v>
      </c>
      <c r="H47" s="68">
        <f t="shared" si="36"/>
        <v>0</v>
      </c>
      <c r="I47" s="68">
        <f t="shared" si="37"/>
        <v>0</v>
      </c>
      <c r="J47" s="68">
        <f>ASG.GEÇ.İND.BORD.!E45</f>
        <v>0</v>
      </c>
      <c r="K47" s="68">
        <f>'BİLGİ GİRİŞİ'!U42</f>
        <v>0</v>
      </c>
      <c r="L47" s="68">
        <f t="shared" si="38"/>
        <v>0</v>
      </c>
      <c r="M47" s="68">
        <f t="shared" si="6"/>
        <v>0</v>
      </c>
      <c r="N47" s="68">
        <f t="shared" si="7"/>
        <v>0</v>
      </c>
      <c r="O47" s="68">
        <f>'BİLGİ GİRİŞİ'!H42</f>
        <v>0</v>
      </c>
      <c r="P47" s="68">
        <f t="shared" si="8"/>
        <v>0</v>
      </c>
      <c r="Q47" s="68">
        <f t="shared" si="9"/>
        <v>0</v>
      </c>
      <c r="R47" s="68">
        <f t="shared" si="10"/>
        <v>0</v>
      </c>
      <c r="S47" s="68">
        <f t="shared" si="11"/>
        <v>0</v>
      </c>
      <c r="T47" s="68">
        <f t="shared" si="12"/>
        <v>0</v>
      </c>
      <c r="U47" s="68">
        <f t="shared" si="13"/>
        <v>0</v>
      </c>
    </row>
    <row r="48" spans="1:21" ht="14.25" hidden="1" customHeight="1" x14ac:dyDescent="0.2">
      <c r="A48" s="66">
        <f>'BİLGİ GİRİŞİ'!A43</f>
        <v>41</v>
      </c>
      <c r="B48" s="112">
        <f>'BİLGİ GİRİŞİ'!B43</f>
        <v>0</v>
      </c>
      <c r="C48" s="112">
        <f>'BİLGİ GİRİŞİ'!C43</f>
        <v>0</v>
      </c>
      <c r="D48" s="66">
        <f t="shared" si="0"/>
        <v>0</v>
      </c>
      <c r="E48" s="66">
        <f>'BİLGİ GİRİŞİ'!G43</f>
        <v>0</v>
      </c>
      <c r="F48" s="67">
        <f t="shared" si="1"/>
        <v>20.448540000000001</v>
      </c>
      <c r="G48" s="68">
        <f t="shared" si="35"/>
        <v>0</v>
      </c>
      <c r="H48" s="68">
        <f t="shared" si="36"/>
        <v>0</v>
      </c>
      <c r="I48" s="68">
        <f t="shared" si="37"/>
        <v>0</v>
      </c>
      <c r="J48" s="68">
        <f>ASG.GEÇ.İND.BORD.!E46</f>
        <v>0</v>
      </c>
      <c r="K48" s="68">
        <f>'BİLGİ GİRİŞİ'!U43</f>
        <v>0</v>
      </c>
      <c r="L48" s="68">
        <f t="shared" si="38"/>
        <v>0</v>
      </c>
      <c r="M48" s="68">
        <f t="shared" si="6"/>
        <v>0</v>
      </c>
      <c r="N48" s="68">
        <f t="shared" si="7"/>
        <v>0</v>
      </c>
      <c r="O48" s="68">
        <f>'BİLGİ GİRİŞİ'!H43</f>
        <v>0</v>
      </c>
      <c r="P48" s="68">
        <f t="shared" si="8"/>
        <v>0</v>
      </c>
      <c r="Q48" s="68">
        <f t="shared" si="9"/>
        <v>0</v>
      </c>
      <c r="R48" s="68">
        <f t="shared" si="10"/>
        <v>0</v>
      </c>
      <c r="S48" s="68">
        <f t="shared" si="11"/>
        <v>0</v>
      </c>
      <c r="T48" s="68">
        <f t="shared" si="12"/>
        <v>0</v>
      </c>
      <c r="U48" s="68">
        <f t="shared" si="13"/>
        <v>0</v>
      </c>
    </row>
    <row r="49" spans="1:21" ht="14.25" hidden="1" customHeight="1" x14ac:dyDescent="0.2">
      <c r="A49" s="66">
        <f>'BİLGİ GİRİŞİ'!A44</f>
        <v>42</v>
      </c>
      <c r="B49" s="112">
        <f>'BİLGİ GİRİŞİ'!B44</f>
        <v>0</v>
      </c>
      <c r="C49" s="112">
        <f>'BİLGİ GİRİŞİ'!C44</f>
        <v>0</v>
      </c>
      <c r="D49" s="66">
        <f t="shared" si="0"/>
        <v>0</v>
      </c>
      <c r="E49" s="66">
        <f>'BİLGİ GİRİŞİ'!G44</f>
        <v>0</v>
      </c>
      <c r="F49" s="67">
        <f t="shared" si="1"/>
        <v>20.448540000000001</v>
      </c>
      <c r="G49" s="68">
        <f t="shared" si="35"/>
        <v>0</v>
      </c>
      <c r="H49" s="68">
        <f t="shared" si="36"/>
        <v>0</v>
      </c>
      <c r="I49" s="68">
        <f t="shared" si="37"/>
        <v>0</v>
      </c>
      <c r="J49" s="68">
        <f>ASG.GEÇ.İND.BORD.!E47</f>
        <v>0</v>
      </c>
      <c r="K49" s="68">
        <f>'BİLGİ GİRİŞİ'!U44</f>
        <v>0</v>
      </c>
      <c r="L49" s="68">
        <f t="shared" si="38"/>
        <v>0</v>
      </c>
      <c r="M49" s="68">
        <f t="shared" si="6"/>
        <v>0</v>
      </c>
      <c r="N49" s="68">
        <f t="shared" si="7"/>
        <v>0</v>
      </c>
      <c r="O49" s="68">
        <f>'BİLGİ GİRİŞİ'!H44</f>
        <v>0</v>
      </c>
      <c r="P49" s="68">
        <f t="shared" si="8"/>
        <v>0</v>
      </c>
      <c r="Q49" s="68">
        <f t="shared" si="9"/>
        <v>0</v>
      </c>
      <c r="R49" s="68">
        <f t="shared" si="10"/>
        <v>0</v>
      </c>
      <c r="S49" s="68">
        <f t="shared" si="11"/>
        <v>0</v>
      </c>
      <c r="T49" s="68">
        <f t="shared" si="12"/>
        <v>0</v>
      </c>
      <c r="U49" s="68">
        <f t="shared" si="13"/>
        <v>0</v>
      </c>
    </row>
    <row r="50" spans="1:21" ht="14.25" hidden="1" customHeight="1" x14ac:dyDescent="0.2">
      <c r="A50" s="66">
        <f>'BİLGİ GİRİŞİ'!A45</f>
        <v>43</v>
      </c>
      <c r="B50" s="112">
        <f>'BİLGİ GİRİŞİ'!B45</f>
        <v>0</v>
      </c>
      <c r="C50" s="112">
        <f>'BİLGİ GİRİŞİ'!C45</f>
        <v>0</v>
      </c>
      <c r="D50" s="66">
        <f t="shared" si="0"/>
        <v>0</v>
      </c>
      <c r="E50" s="66">
        <f>'BİLGİ GİRİŞİ'!G45</f>
        <v>0</v>
      </c>
      <c r="F50" s="67">
        <f t="shared" si="1"/>
        <v>20.448540000000001</v>
      </c>
      <c r="G50" s="68">
        <f t="shared" si="35"/>
        <v>0</v>
      </c>
      <c r="H50" s="68">
        <f t="shared" si="36"/>
        <v>0</v>
      </c>
      <c r="I50" s="68">
        <f t="shared" si="37"/>
        <v>0</v>
      </c>
      <c r="J50" s="68">
        <f>ASG.GEÇ.İND.BORD.!E48</f>
        <v>0</v>
      </c>
      <c r="K50" s="68">
        <f>'BİLGİ GİRİŞİ'!U45</f>
        <v>0</v>
      </c>
      <c r="L50" s="68">
        <f t="shared" si="38"/>
        <v>0</v>
      </c>
      <c r="M50" s="68">
        <f t="shared" si="6"/>
        <v>0</v>
      </c>
      <c r="N50" s="68">
        <f t="shared" si="7"/>
        <v>0</v>
      </c>
      <c r="O50" s="68">
        <f>'BİLGİ GİRİŞİ'!H45</f>
        <v>0</v>
      </c>
      <c r="P50" s="68">
        <f t="shared" si="8"/>
        <v>0</v>
      </c>
      <c r="Q50" s="68">
        <f t="shared" si="9"/>
        <v>0</v>
      </c>
      <c r="R50" s="68">
        <f t="shared" si="10"/>
        <v>0</v>
      </c>
      <c r="S50" s="68">
        <f t="shared" si="11"/>
        <v>0</v>
      </c>
      <c r="T50" s="68">
        <f t="shared" si="12"/>
        <v>0</v>
      </c>
      <c r="U50" s="68">
        <f t="shared" si="13"/>
        <v>0</v>
      </c>
    </row>
    <row r="51" spans="1:21" ht="14.25" hidden="1" customHeight="1" x14ac:dyDescent="0.2">
      <c r="A51" s="66">
        <f>'BİLGİ GİRİŞİ'!A46</f>
        <v>44</v>
      </c>
      <c r="B51" s="112">
        <f>'BİLGİ GİRİŞİ'!B46</f>
        <v>0</v>
      </c>
      <c r="C51" s="112">
        <f>'BİLGİ GİRİŞİ'!C46</f>
        <v>0</v>
      </c>
      <c r="D51" s="66">
        <f t="shared" si="0"/>
        <v>0</v>
      </c>
      <c r="E51" s="66">
        <f>'BİLGİ GİRİŞİ'!G46</f>
        <v>0</v>
      </c>
      <c r="F51" s="67">
        <f t="shared" si="1"/>
        <v>20.448540000000001</v>
      </c>
      <c r="G51" s="68">
        <f t="shared" si="35"/>
        <v>0</v>
      </c>
      <c r="H51" s="68">
        <f t="shared" si="36"/>
        <v>0</v>
      </c>
      <c r="I51" s="68">
        <f t="shared" si="37"/>
        <v>0</v>
      </c>
      <c r="J51" s="68">
        <f>ASG.GEÇ.İND.BORD.!E49</f>
        <v>0</v>
      </c>
      <c r="K51" s="68">
        <f>'BİLGİ GİRİŞİ'!U46</f>
        <v>0</v>
      </c>
      <c r="L51" s="68">
        <f t="shared" si="38"/>
        <v>0</v>
      </c>
      <c r="M51" s="68">
        <f t="shared" si="6"/>
        <v>0</v>
      </c>
      <c r="N51" s="68">
        <f t="shared" si="7"/>
        <v>0</v>
      </c>
      <c r="O51" s="68">
        <f>'BİLGİ GİRİŞİ'!H46</f>
        <v>0</v>
      </c>
      <c r="P51" s="68">
        <f t="shared" si="8"/>
        <v>0</v>
      </c>
      <c r="Q51" s="68">
        <f t="shared" si="9"/>
        <v>0</v>
      </c>
      <c r="R51" s="68">
        <f t="shared" si="10"/>
        <v>0</v>
      </c>
      <c r="S51" s="68">
        <f t="shared" si="11"/>
        <v>0</v>
      </c>
      <c r="T51" s="68">
        <f t="shared" si="12"/>
        <v>0</v>
      </c>
      <c r="U51" s="68">
        <f t="shared" si="13"/>
        <v>0</v>
      </c>
    </row>
    <row r="52" spans="1:21" ht="14.25" hidden="1" customHeight="1" x14ac:dyDescent="0.2">
      <c r="A52" s="66">
        <f>'BİLGİ GİRİŞİ'!A47</f>
        <v>45</v>
      </c>
      <c r="B52" s="112">
        <f>'BİLGİ GİRİŞİ'!B47</f>
        <v>0</v>
      </c>
      <c r="C52" s="112">
        <f>'BİLGİ GİRİŞİ'!C47</f>
        <v>0</v>
      </c>
      <c r="D52" s="66">
        <f t="shared" si="0"/>
        <v>0</v>
      </c>
      <c r="E52" s="66">
        <f>'BİLGİ GİRİŞİ'!G47</f>
        <v>0</v>
      </c>
      <c r="F52" s="67">
        <f t="shared" si="1"/>
        <v>20.448540000000001</v>
      </c>
      <c r="G52" s="68">
        <f t="shared" si="35"/>
        <v>0</v>
      </c>
      <c r="H52" s="68">
        <f t="shared" si="36"/>
        <v>0</v>
      </c>
      <c r="I52" s="68">
        <f t="shared" si="37"/>
        <v>0</v>
      </c>
      <c r="J52" s="68">
        <f>ASG.GEÇ.İND.BORD.!E50</f>
        <v>0</v>
      </c>
      <c r="K52" s="68">
        <f>'BİLGİ GİRİŞİ'!U47</f>
        <v>0</v>
      </c>
      <c r="L52" s="68">
        <f t="shared" si="38"/>
        <v>0</v>
      </c>
      <c r="M52" s="68">
        <f t="shared" si="6"/>
        <v>0</v>
      </c>
      <c r="N52" s="68">
        <f t="shared" si="7"/>
        <v>0</v>
      </c>
      <c r="O52" s="68">
        <f>'BİLGİ GİRİŞİ'!H47</f>
        <v>0</v>
      </c>
      <c r="P52" s="68">
        <f t="shared" si="8"/>
        <v>0</v>
      </c>
      <c r="Q52" s="68">
        <f t="shared" si="9"/>
        <v>0</v>
      </c>
      <c r="R52" s="68">
        <f t="shared" si="10"/>
        <v>0</v>
      </c>
      <c r="S52" s="68">
        <f t="shared" si="11"/>
        <v>0</v>
      </c>
      <c r="T52" s="68">
        <f t="shared" si="12"/>
        <v>0</v>
      </c>
      <c r="U52" s="68">
        <f t="shared" si="13"/>
        <v>0</v>
      </c>
    </row>
    <row r="53" spans="1:21" ht="14.25" hidden="1" customHeight="1" x14ac:dyDescent="0.2">
      <c r="A53" s="66">
        <f>'BİLGİ GİRİŞİ'!A48</f>
        <v>46</v>
      </c>
      <c r="B53" s="112">
        <f>'BİLGİ GİRİŞİ'!B48</f>
        <v>0</v>
      </c>
      <c r="C53" s="112">
        <f>'BİLGİ GİRİŞİ'!C48</f>
        <v>0</v>
      </c>
      <c r="D53" s="66">
        <f t="shared" si="0"/>
        <v>0</v>
      </c>
      <c r="E53" s="66">
        <f>'BİLGİ GİRİŞİ'!G48</f>
        <v>0</v>
      </c>
      <c r="F53" s="67">
        <f t="shared" si="1"/>
        <v>20.448540000000001</v>
      </c>
      <c r="G53" s="68">
        <f t="shared" si="35"/>
        <v>0</v>
      </c>
      <c r="H53" s="68">
        <f t="shared" si="36"/>
        <v>0</v>
      </c>
      <c r="I53" s="68">
        <f t="shared" si="37"/>
        <v>0</v>
      </c>
      <c r="J53" s="68">
        <f>ASG.GEÇ.İND.BORD.!E51</f>
        <v>0</v>
      </c>
      <c r="K53" s="68">
        <f>'BİLGİ GİRİŞİ'!U48</f>
        <v>0</v>
      </c>
      <c r="L53" s="68">
        <f t="shared" si="38"/>
        <v>0</v>
      </c>
      <c r="M53" s="68">
        <f t="shared" si="6"/>
        <v>0</v>
      </c>
      <c r="N53" s="68">
        <f t="shared" si="7"/>
        <v>0</v>
      </c>
      <c r="O53" s="68">
        <f>'BİLGİ GİRİŞİ'!H48</f>
        <v>0</v>
      </c>
      <c r="P53" s="68">
        <f t="shared" si="8"/>
        <v>0</v>
      </c>
      <c r="Q53" s="68">
        <f t="shared" si="9"/>
        <v>0</v>
      </c>
      <c r="R53" s="68">
        <f t="shared" si="10"/>
        <v>0</v>
      </c>
      <c r="S53" s="68">
        <f t="shared" si="11"/>
        <v>0</v>
      </c>
      <c r="T53" s="68">
        <f t="shared" si="12"/>
        <v>0</v>
      </c>
      <c r="U53" s="68">
        <f t="shared" si="13"/>
        <v>0</v>
      </c>
    </row>
    <row r="54" spans="1:21" ht="14.25" hidden="1" customHeight="1" x14ac:dyDescent="0.2">
      <c r="A54" s="66">
        <f>'BİLGİ GİRİŞİ'!A49</f>
        <v>47</v>
      </c>
      <c r="B54" s="112">
        <f>'BİLGİ GİRİŞİ'!B49</f>
        <v>0</v>
      </c>
      <c r="C54" s="112">
        <f>'BİLGİ GİRİŞİ'!C49</f>
        <v>0</v>
      </c>
      <c r="D54" s="66">
        <f t="shared" si="0"/>
        <v>0</v>
      </c>
      <c r="E54" s="66">
        <f>'BİLGİ GİRİŞİ'!G49</f>
        <v>0</v>
      </c>
      <c r="F54" s="67">
        <f t="shared" si="1"/>
        <v>20.448540000000001</v>
      </c>
      <c r="G54" s="68">
        <f t="shared" si="35"/>
        <v>0</v>
      </c>
      <c r="H54" s="68">
        <f t="shared" si="36"/>
        <v>0</v>
      </c>
      <c r="I54" s="68">
        <f t="shared" si="37"/>
        <v>0</v>
      </c>
      <c r="J54" s="68">
        <f>ASG.GEÇ.İND.BORD.!E52</f>
        <v>0</v>
      </c>
      <c r="K54" s="68">
        <f>'BİLGİ GİRİŞİ'!U49</f>
        <v>0</v>
      </c>
      <c r="L54" s="68">
        <f t="shared" si="38"/>
        <v>0</v>
      </c>
      <c r="M54" s="68">
        <f t="shared" si="6"/>
        <v>0</v>
      </c>
      <c r="N54" s="68">
        <f t="shared" si="7"/>
        <v>0</v>
      </c>
      <c r="O54" s="68">
        <f>'BİLGİ GİRİŞİ'!H49</f>
        <v>0</v>
      </c>
      <c r="P54" s="68">
        <f t="shared" si="8"/>
        <v>0</v>
      </c>
      <c r="Q54" s="68">
        <f t="shared" si="9"/>
        <v>0</v>
      </c>
      <c r="R54" s="68">
        <f t="shared" si="10"/>
        <v>0</v>
      </c>
      <c r="S54" s="68">
        <f t="shared" si="11"/>
        <v>0</v>
      </c>
      <c r="T54" s="68">
        <f t="shared" si="12"/>
        <v>0</v>
      </c>
      <c r="U54" s="68">
        <f t="shared" si="13"/>
        <v>0</v>
      </c>
    </row>
    <row r="55" spans="1:21" ht="14.25" hidden="1" customHeight="1" x14ac:dyDescent="0.2">
      <c r="A55" s="66">
        <f>'BİLGİ GİRİŞİ'!A50</f>
        <v>48</v>
      </c>
      <c r="B55" s="112">
        <f>'BİLGİ GİRİŞİ'!B50</f>
        <v>0</v>
      </c>
      <c r="C55" s="112">
        <f>'BİLGİ GİRİŞİ'!C50</f>
        <v>0</v>
      </c>
      <c r="D55" s="66">
        <f t="shared" si="0"/>
        <v>0</v>
      </c>
      <c r="E55" s="66">
        <f>'BİLGİ GİRİŞİ'!G50</f>
        <v>0</v>
      </c>
      <c r="F55" s="67">
        <f t="shared" si="1"/>
        <v>20.448540000000001</v>
      </c>
      <c r="G55" s="68">
        <f t="shared" si="35"/>
        <v>0</v>
      </c>
      <c r="H55" s="68">
        <f t="shared" si="36"/>
        <v>0</v>
      </c>
      <c r="I55" s="68">
        <f t="shared" si="37"/>
        <v>0</v>
      </c>
      <c r="J55" s="68">
        <f>ASG.GEÇ.İND.BORD.!E53</f>
        <v>0</v>
      </c>
      <c r="K55" s="68">
        <f>'BİLGİ GİRİŞİ'!U50</f>
        <v>0</v>
      </c>
      <c r="L55" s="68">
        <f t="shared" si="38"/>
        <v>0</v>
      </c>
      <c r="M55" s="68">
        <f t="shared" si="6"/>
        <v>0</v>
      </c>
      <c r="N55" s="68">
        <f t="shared" si="7"/>
        <v>0</v>
      </c>
      <c r="O55" s="68">
        <f>'BİLGİ GİRİŞİ'!H50</f>
        <v>0</v>
      </c>
      <c r="P55" s="68">
        <f t="shared" si="8"/>
        <v>0</v>
      </c>
      <c r="Q55" s="68">
        <f t="shared" si="9"/>
        <v>0</v>
      </c>
      <c r="R55" s="68">
        <f t="shared" si="10"/>
        <v>0</v>
      </c>
      <c r="S55" s="68">
        <f t="shared" si="11"/>
        <v>0</v>
      </c>
      <c r="T55" s="68">
        <f t="shared" si="12"/>
        <v>0</v>
      </c>
      <c r="U55" s="68">
        <f t="shared" si="13"/>
        <v>0</v>
      </c>
    </row>
    <row r="56" spans="1:21" ht="14.25" hidden="1" customHeight="1" x14ac:dyDescent="0.2">
      <c r="A56" s="66"/>
      <c r="B56" s="112"/>
      <c r="C56" s="112"/>
      <c r="D56" s="66"/>
      <c r="E56" s="66"/>
      <c r="F56" s="67"/>
      <c r="G56" s="68"/>
      <c r="H56" s="68"/>
      <c r="I56" s="68"/>
      <c r="J56" s="68"/>
      <c r="K56" s="68"/>
      <c r="L56" s="68"/>
      <c r="M56" s="68"/>
      <c r="N56" s="68"/>
      <c r="O56" s="68"/>
      <c r="P56" s="68"/>
      <c r="Q56" s="68"/>
      <c r="R56" s="68"/>
      <c r="S56" s="68"/>
      <c r="T56" s="68"/>
      <c r="U56" s="68"/>
    </row>
    <row r="57" spans="1:21" ht="14.25" hidden="1" customHeight="1" x14ac:dyDescent="0.2">
      <c r="A57" s="66"/>
      <c r="B57" s="112"/>
      <c r="C57" s="112"/>
      <c r="D57" s="66"/>
      <c r="E57" s="66"/>
      <c r="F57" s="67"/>
      <c r="G57" s="68"/>
      <c r="H57" s="68"/>
      <c r="I57" s="68"/>
      <c r="J57" s="68"/>
      <c r="K57" s="68"/>
      <c r="L57" s="68"/>
      <c r="M57" s="68"/>
      <c r="N57" s="68"/>
      <c r="O57" s="68"/>
      <c r="P57" s="68"/>
      <c r="Q57" s="68"/>
      <c r="R57" s="68"/>
      <c r="S57" s="68"/>
      <c r="T57" s="68"/>
      <c r="U57" s="68"/>
    </row>
    <row r="58" spans="1:21" ht="14.25" customHeight="1" x14ac:dyDescent="0.2">
      <c r="A58" s="231" t="s">
        <v>24</v>
      </c>
      <c r="B58" s="232"/>
      <c r="C58" s="233"/>
      <c r="D58" s="70">
        <f>SUM(D8:D57)</f>
        <v>59</v>
      </c>
      <c r="E58" s="70">
        <f>SUM(E8:E57)</f>
        <v>416</v>
      </c>
      <c r="F58" s="166"/>
      <c r="G58" s="71">
        <f>SUM(G8:G57)</f>
        <v>8506.590000000002</v>
      </c>
      <c r="H58" s="71">
        <f>SUM(H8:H57)</f>
        <v>1743.8500000000001</v>
      </c>
      <c r="I58" s="71">
        <f>SUM(I8:I57)</f>
        <v>10250.44</v>
      </c>
      <c r="J58" s="71">
        <f>SUM(J8:J57)</f>
        <v>1103.6499999999999</v>
      </c>
      <c r="K58" s="165"/>
      <c r="L58" s="165"/>
      <c r="M58" s="71">
        <f t="shared" ref="M58:U58" si="39">SUM(M8:M57)</f>
        <v>1097.3499999999999</v>
      </c>
      <c r="N58" s="71">
        <f t="shared" si="39"/>
        <v>64.570000000000007</v>
      </c>
      <c r="O58" s="71">
        <f t="shared" si="39"/>
        <v>0</v>
      </c>
      <c r="P58" s="71">
        <f t="shared" si="39"/>
        <v>1743.8500000000001</v>
      </c>
      <c r="Q58" s="71">
        <f t="shared" si="39"/>
        <v>1190.92</v>
      </c>
      <c r="R58" s="220">
        <f t="shared" si="39"/>
        <v>2934.77</v>
      </c>
      <c r="S58" s="71">
        <f t="shared" si="39"/>
        <v>4096.6899999999996</v>
      </c>
      <c r="T58" s="71">
        <f t="shared" si="39"/>
        <v>894.31999999999994</v>
      </c>
      <c r="U58" s="71">
        <f t="shared" si="39"/>
        <v>7048.0700000000006</v>
      </c>
    </row>
    <row r="59" spans="1:21" x14ac:dyDescent="0.2">
      <c r="A59" s="113"/>
      <c r="B59" s="114"/>
      <c r="C59" s="114"/>
      <c r="D59" s="114"/>
      <c r="E59" s="114"/>
      <c r="F59" s="115"/>
      <c r="G59" s="115"/>
      <c r="H59" s="72"/>
      <c r="I59" s="72"/>
      <c r="J59" s="72"/>
      <c r="K59" s="72"/>
      <c r="L59" s="90"/>
      <c r="M59" s="72"/>
      <c r="N59" s="72"/>
      <c r="O59" s="72"/>
      <c r="P59" s="72"/>
      <c r="Q59" s="72"/>
      <c r="R59" s="114"/>
      <c r="S59" s="114"/>
      <c r="T59" s="114"/>
      <c r="U59" s="116"/>
    </row>
    <row r="60" spans="1:21" ht="12.75" customHeight="1" x14ac:dyDescent="0.2">
      <c r="A60" s="111" t="str">
        <f>""&amp;S1&amp;" "&amp;CONCATENATE(KONTROL!C1,"-",KONTROL!C2)&amp;" ayına ait Ek Ders Karşılığı Ücretli Öğretmenlere "&amp;SAYFA!G25&amp;" tahakkuk etmiştir."</f>
        <v>YAHYALI ÇOK PROGRAMLI ANADOLU LİSESİ MART-2020 ayına ait Ek Ders Karşılığı Ücretli Öğretmenlere //yedibinkırksekiz TL yedi Kuruş// tahakkuk etmiştir.</v>
      </c>
      <c r="B60" s="117"/>
      <c r="C60" s="117"/>
      <c r="D60" s="117"/>
      <c r="E60" s="117"/>
      <c r="F60" s="117"/>
      <c r="G60" s="117"/>
      <c r="H60" s="117"/>
      <c r="I60" s="117"/>
      <c r="J60" s="117"/>
      <c r="K60" s="117"/>
      <c r="L60" s="117"/>
      <c r="M60" s="117"/>
      <c r="N60" s="117"/>
      <c r="O60" s="117"/>
      <c r="P60" s="117"/>
      <c r="Q60" s="117"/>
      <c r="R60" s="117"/>
      <c r="S60" s="117"/>
      <c r="T60" s="117"/>
      <c r="U60" s="118"/>
    </row>
    <row r="61" spans="1:21" x14ac:dyDescent="0.2">
      <c r="A61" s="119"/>
      <c r="B61" s="120"/>
      <c r="C61" s="120"/>
      <c r="D61" s="120"/>
      <c r="E61" s="120"/>
      <c r="F61" s="121"/>
      <c r="G61" s="121"/>
      <c r="H61" s="109"/>
      <c r="I61" s="109"/>
      <c r="J61" s="109"/>
      <c r="K61" s="149"/>
      <c r="L61" s="110"/>
      <c r="M61" s="109"/>
      <c r="N61" s="109"/>
      <c r="O61" s="149"/>
      <c r="P61" s="109"/>
      <c r="Q61" s="109"/>
      <c r="R61" s="120"/>
      <c r="S61" s="120"/>
      <c r="T61" s="120"/>
      <c r="U61" s="122"/>
    </row>
    <row r="62" spans="1:21" x14ac:dyDescent="0.2">
      <c r="A62" s="119"/>
      <c r="B62" s="120"/>
      <c r="C62" s="120"/>
      <c r="D62" s="120"/>
      <c r="E62" s="120"/>
      <c r="F62" s="120"/>
      <c r="G62" s="120"/>
      <c r="H62" s="120"/>
      <c r="I62" s="120"/>
      <c r="J62" s="120"/>
      <c r="K62" s="120"/>
      <c r="L62" s="120"/>
      <c r="M62" s="120"/>
      <c r="N62" s="120"/>
      <c r="O62" s="120"/>
      <c r="P62" s="120"/>
      <c r="Q62" s="120"/>
      <c r="R62" s="120"/>
      <c r="S62" s="120"/>
      <c r="T62" s="120"/>
      <c r="U62" s="122"/>
    </row>
    <row r="63" spans="1:21" ht="12.75" customHeight="1" x14ac:dyDescent="0.2">
      <c r="A63" s="261" t="s">
        <v>273</v>
      </c>
      <c r="B63" s="259"/>
      <c r="C63" s="259"/>
      <c r="D63" s="259"/>
      <c r="E63" s="259"/>
      <c r="F63" s="259"/>
      <c r="G63" s="259"/>
      <c r="H63" s="259"/>
      <c r="I63" s="259"/>
      <c r="J63" s="259"/>
      <c r="K63" s="259"/>
      <c r="L63" s="259"/>
      <c r="M63" s="259"/>
      <c r="N63" s="259"/>
      <c r="O63" s="259"/>
      <c r="P63" s="259"/>
      <c r="Q63" s="259"/>
      <c r="R63" s="259"/>
      <c r="S63" s="259"/>
      <c r="T63" s="259"/>
      <c r="U63" s="262"/>
    </row>
    <row r="64" spans="1:21" x14ac:dyDescent="0.2">
      <c r="A64" s="119"/>
      <c r="B64" s="120" t="s">
        <v>216</v>
      </c>
      <c r="C64" s="120"/>
      <c r="D64" s="117"/>
      <c r="E64" s="117"/>
      <c r="F64" s="117"/>
      <c r="G64" s="120"/>
      <c r="H64" s="120"/>
      <c r="I64" s="120"/>
      <c r="J64" s="120"/>
      <c r="K64" s="120"/>
      <c r="L64" s="120"/>
      <c r="M64" s="120"/>
      <c r="N64" s="120"/>
      <c r="O64" s="120"/>
      <c r="P64" s="259"/>
      <c r="Q64" s="259"/>
      <c r="R64" s="259"/>
      <c r="S64" s="259"/>
      <c r="T64" s="148"/>
      <c r="U64" s="122"/>
    </row>
    <row r="65" spans="1:21" x14ac:dyDescent="0.2">
      <c r="A65" s="119"/>
      <c r="B65" s="120" t="s">
        <v>10</v>
      </c>
      <c r="C65" s="258" t="s">
        <v>280</v>
      </c>
      <c r="D65" s="258"/>
      <c r="E65" s="258"/>
      <c r="F65" s="117"/>
      <c r="G65" s="120"/>
      <c r="H65" s="120"/>
      <c r="I65" s="120"/>
      <c r="J65" s="120"/>
      <c r="K65" s="120"/>
      <c r="L65" s="120"/>
      <c r="M65" s="120"/>
      <c r="N65" s="120"/>
      <c r="O65" s="120"/>
      <c r="P65" s="260" t="s">
        <v>282</v>
      </c>
      <c r="Q65" s="260"/>
      <c r="R65" s="260"/>
      <c r="S65" s="260"/>
      <c r="T65" s="150"/>
      <c r="U65" s="122"/>
    </row>
    <row r="66" spans="1:21" x14ac:dyDescent="0.2">
      <c r="A66" s="119"/>
      <c r="B66" s="120" t="s">
        <v>215</v>
      </c>
      <c r="C66" s="258" t="s">
        <v>281</v>
      </c>
      <c r="D66" s="258"/>
      <c r="E66" s="258"/>
      <c r="F66" s="117"/>
      <c r="G66" s="120"/>
      <c r="H66" s="120"/>
      <c r="I66" s="120"/>
      <c r="J66" s="120"/>
      <c r="K66" s="120"/>
      <c r="L66" s="120"/>
      <c r="M66" s="120"/>
      <c r="N66" s="120"/>
      <c r="O66" s="120"/>
      <c r="P66" s="260" t="s">
        <v>274</v>
      </c>
      <c r="Q66" s="260"/>
      <c r="R66" s="260"/>
      <c r="S66" s="260"/>
      <c r="T66" s="150"/>
      <c r="U66" s="122"/>
    </row>
    <row r="67" spans="1:21" ht="30" customHeight="1" x14ac:dyDescent="0.2">
      <c r="A67" s="119"/>
      <c r="B67" s="120" t="s">
        <v>11</v>
      </c>
      <c r="C67" s="120"/>
      <c r="D67" s="120"/>
      <c r="E67" s="120"/>
      <c r="F67" s="109"/>
      <c r="G67" s="120"/>
      <c r="H67" s="120"/>
      <c r="I67" s="120"/>
      <c r="J67" s="120"/>
      <c r="K67" s="120"/>
      <c r="L67" s="120"/>
      <c r="M67" s="120"/>
      <c r="N67" s="120"/>
      <c r="O67" s="120"/>
      <c r="P67" s="120"/>
      <c r="Q67" s="258"/>
      <c r="R67" s="258"/>
      <c r="S67" s="120"/>
      <c r="T67" s="120"/>
      <c r="U67" s="122"/>
    </row>
    <row r="68" spans="1:21" x14ac:dyDescent="0.2">
      <c r="A68" s="123"/>
      <c r="B68" s="124"/>
      <c r="C68" s="124"/>
      <c r="D68" s="124"/>
      <c r="E68" s="124"/>
      <c r="F68" s="124"/>
      <c r="G68" s="124"/>
      <c r="H68" s="124"/>
      <c r="I68" s="124"/>
      <c r="J68" s="124"/>
      <c r="K68" s="124"/>
      <c r="L68" s="124"/>
      <c r="M68" s="124"/>
      <c r="N68" s="124"/>
      <c r="O68" s="124"/>
      <c r="P68" s="124"/>
      <c r="Q68" s="124"/>
      <c r="R68" s="124"/>
      <c r="S68" s="124"/>
      <c r="T68" s="124"/>
      <c r="U68" s="125"/>
    </row>
  </sheetData>
  <mergeCells count="42">
    <mergeCell ref="A1:C1"/>
    <mergeCell ref="D4:D7"/>
    <mergeCell ref="E4:E7"/>
    <mergeCell ref="F2:P2"/>
    <mergeCell ref="I4:I7"/>
    <mergeCell ref="G4:G7"/>
    <mergeCell ref="H4:H7"/>
    <mergeCell ref="L4:L7"/>
    <mergeCell ref="A2:C2"/>
    <mergeCell ref="A3:C3"/>
    <mergeCell ref="C4:C7"/>
    <mergeCell ref="F4:F7"/>
    <mergeCell ref="O4:O7"/>
    <mergeCell ref="Q67:R67"/>
    <mergeCell ref="P64:S64"/>
    <mergeCell ref="P65:S65"/>
    <mergeCell ref="P66:S66"/>
    <mergeCell ref="A63:U63"/>
    <mergeCell ref="C65:E65"/>
    <mergeCell ref="C66:E66"/>
    <mergeCell ref="U4:U7"/>
    <mergeCell ref="J4:J7"/>
    <mergeCell ref="M4:M7"/>
    <mergeCell ref="N4:N7"/>
    <mergeCell ref="P4:P7"/>
    <mergeCell ref="R4:R7"/>
    <mergeCell ref="Q4:Q7"/>
    <mergeCell ref="T4:T7"/>
    <mergeCell ref="K4:K7"/>
    <mergeCell ref="S4:S7"/>
    <mergeCell ref="S3:U3"/>
    <mergeCell ref="Q1:R2"/>
    <mergeCell ref="M1:P1"/>
    <mergeCell ref="S1:U2"/>
    <mergeCell ref="D1:E1"/>
    <mergeCell ref="N3:P3"/>
    <mergeCell ref="Q3:R3"/>
    <mergeCell ref="A58:C58"/>
    <mergeCell ref="A4:A7"/>
    <mergeCell ref="B4:B7"/>
    <mergeCell ref="D2:E2"/>
    <mergeCell ref="D3:E3"/>
  </mergeCells>
  <phoneticPr fontId="0" type="noConversion"/>
  <printOptions horizontalCentered="1"/>
  <pageMargins left="0.25" right="0.25" top="0.75" bottom="0.75" header="0.3" footer="0.3"/>
  <pageSetup paperSize="9" scale="82" fitToHeight="2" orientation="landscape" horizontalDpi="360" verticalDpi="360" r:id="rId1"/>
  <headerFooter alignWithMargins="0">
    <oddFooter>Sayfa &amp;P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60"/>
  <sheetViews>
    <sheetView workbookViewId="0">
      <selection activeCell="W62" sqref="W62"/>
    </sheetView>
  </sheetViews>
  <sheetFormatPr defaultColWidth="2.85546875" defaultRowHeight="12.75" x14ac:dyDescent="0.2"/>
  <cols>
    <col min="1" max="1" width="2.140625" customWidth="1"/>
    <col min="2" max="2" width="2.5703125" customWidth="1"/>
    <col min="3" max="3" width="3" customWidth="1"/>
    <col min="4" max="4" width="3.7109375" customWidth="1"/>
    <col min="5" max="19" width="2.85546875" customWidth="1"/>
    <col min="20" max="20" width="2.42578125" customWidth="1"/>
    <col min="21" max="21" width="2.85546875" customWidth="1"/>
    <col min="22" max="22" width="2.140625" customWidth="1"/>
    <col min="23" max="23" width="2.85546875" customWidth="1"/>
    <col min="24" max="24" width="2.42578125" customWidth="1"/>
    <col min="25" max="25" width="2.85546875" customWidth="1"/>
    <col min="26" max="26" width="2.28515625" customWidth="1"/>
    <col min="27" max="27" width="2.85546875" customWidth="1"/>
    <col min="28" max="28" width="2.140625" customWidth="1"/>
    <col min="29" max="29" width="2.42578125" customWidth="1"/>
    <col min="30" max="32" width="2.85546875" customWidth="1"/>
    <col min="33" max="33" width="3.140625" customWidth="1"/>
    <col min="34" max="34" width="2.42578125" customWidth="1"/>
    <col min="35" max="35" width="2.5703125" customWidth="1"/>
    <col min="36" max="37" width="2.85546875" customWidth="1"/>
    <col min="38" max="38" width="3.5703125" customWidth="1"/>
  </cols>
  <sheetData>
    <row r="1" spans="1:38" x14ac:dyDescent="0.2">
      <c r="A1" s="315" t="s">
        <v>146</v>
      </c>
      <c r="B1" s="315"/>
      <c r="C1" s="315"/>
      <c r="D1" s="315"/>
      <c r="E1" s="315"/>
      <c r="F1" s="315"/>
      <c r="G1" s="315"/>
      <c r="H1" s="315"/>
      <c r="I1" s="315"/>
      <c r="J1" s="315"/>
      <c r="K1" s="315"/>
      <c r="L1" s="315"/>
      <c r="M1" s="315"/>
      <c r="N1" s="315"/>
      <c r="O1" s="315"/>
      <c r="P1" s="315"/>
      <c r="Q1" s="315"/>
      <c r="R1" s="315"/>
      <c r="S1" s="315"/>
      <c r="T1" s="315"/>
      <c r="U1" s="315"/>
      <c r="V1" s="315"/>
      <c r="W1" s="315"/>
      <c r="X1" s="315"/>
      <c r="Y1" s="315"/>
      <c r="Z1" s="315"/>
      <c r="AA1" s="315"/>
      <c r="AB1" s="315"/>
      <c r="AC1" s="315"/>
      <c r="AD1" s="315"/>
      <c r="AE1" s="315"/>
      <c r="AF1" s="315"/>
      <c r="AG1" s="315"/>
      <c r="AH1" s="315"/>
      <c r="AI1" s="315"/>
      <c r="AJ1" s="315"/>
      <c r="AK1" s="315"/>
      <c r="AL1" s="315"/>
    </row>
    <row r="2" spans="1:38" ht="13.5" customHeight="1" x14ac:dyDescent="0.2"/>
    <row r="3" spans="1:38" ht="12.75" customHeight="1" x14ac:dyDescent="0.2">
      <c r="A3" s="333" t="s">
        <v>147</v>
      </c>
      <c r="B3" s="334"/>
      <c r="C3" s="334"/>
      <c r="D3" s="335"/>
      <c r="E3" s="325"/>
      <c r="F3" s="325"/>
      <c r="G3" s="325"/>
      <c r="H3" s="325"/>
      <c r="I3" s="325"/>
      <c r="J3" s="325"/>
      <c r="K3" s="325" t="s">
        <v>197</v>
      </c>
      <c r="L3" s="325"/>
      <c r="M3" s="325"/>
      <c r="N3" s="325"/>
      <c r="O3" s="326" t="s">
        <v>1</v>
      </c>
      <c r="P3" s="326"/>
      <c r="Q3" s="326"/>
      <c r="R3" s="345"/>
      <c r="S3" s="345"/>
      <c r="T3" s="345"/>
      <c r="U3" s="345"/>
      <c r="V3" s="316" t="s">
        <v>35</v>
      </c>
      <c r="W3" s="317"/>
      <c r="X3" s="318"/>
      <c r="Y3" s="63"/>
      <c r="Z3" s="64"/>
      <c r="AA3" s="64"/>
      <c r="AB3" s="64"/>
      <c r="AC3" s="64"/>
      <c r="AD3" s="64"/>
      <c r="AE3" s="414" t="s">
        <v>249</v>
      </c>
      <c r="AF3" s="414"/>
      <c r="AG3" s="414"/>
      <c r="AH3" s="414"/>
      <c r="AI3" s="414"/>
      <c r="AJ3" s="414"/>
      <c r="AK3" s="414"/>
      <c r="AL3" s="415"/>
    </row>
    <row r="4" spans="1:38" ht="12.75" customHeight="1" x14ac:dyDescent="0.2">
      <c r="A4" s="333" t="s">
        <v>148</v>
      </c>
      <c r="B4" s="334"/>
      <c r="C4" s="334"/>
      <c r="D4" s="335"/>
      <c r="E4" s="325"/>
      <c r="F4" s="325"/>
      <c r="G4" s="325"/>
      <c r="H4" s="325"/>
      <c r="I4" s="325"/>
      <c r="J4" s="325"/>
      <c r="K4" s="325"/>
      <c r="L4" s="325"/>
      <c r="M4" s="325"/>
      <c r="N4" s="325"/>
      <c r="O4" s="326" t="s">
        <v>198</v>
      </c>
      <c r="P4" s="326"/>
      <c r="Q4" s="326"/>
      <c r="R4" s="345"/>
      <c r="S4" s="345"/>
      <c r="T4" s="345"/>
      <c r="U4" s="345"/>
      <c r="V4" s="319"/>
      <c r="W4" s="320"/>
      <c r="X4" s="321"/>
      <c r="Y4" s="416" t="s">
        <v>36</v>
      </c>
      <c r="Z4" s="416"/>
      <c r="AA4" s="416"/>
      <c r="AB4" s="416"/>
      <c r="AC4" s="416"/>
      <c r="AD4" s="416"/>
      <c r="AE4" s="330"/>
      <c r="AF4" s="331"/>
      <c r="AG4" s="331"/>
      <c r="AH4" s="331"/>
      <c r="AI4" s="331"/>
      <c r="AJ4" s="331"/>
      <c r="AK4" s="331"/>
      <c r="AL4" s="332"/>
    </row>
    <row r="5" spans="1:38" ht="12.75" customHeight="1" x14ac:dyDescent="0.2">
      <c r="A5" s="336" t="s">
        <v>37</v>
      </c>
      <c r="B5" s="337"/>
      <c r="C5" s="337"/>
      <c r="D5" s="338"/>
      <c r="E5" s="7">
        <v>1</v>
      </c>
      <c r="F5" s="7">
        <v>2</v>
      </c>
      <c r="G5" s="7">
        <v>3</v>
      </c>
      <c r="H5" s="7">
        <v>4</v>
      </c>
      <c r="I5" s="325">
        <v>5</v>
      </c>
      <c r="J5" s="325"/>
      <c r="K5" s="325" t="s">
        <v>38</v>
      </c>
      <c r="L5" s="325"/>
      <c r="M5" s="325"/>
      <c r="N5" s="325"/>
      <c r="O5" s="326" t="s">
        <v>1</v>
      </c>
      <c r="P5" s="326"/>
      <c r="Q5" s="326"/>
      <c r="R5" s="345"/>
      <c r="S5" s="345"/>
      <c r="T5" s="345"/>
      <c r="U5" s="345"/>
      <c r="V5" s="319"/>
      <c r="W5" s="320"/>
      <c r="X5" s="321"/>
      <c r="Y5" s="327" t="s">
        <v>39</v>
      </c>
      <c r="Z5" s="328"/>
      <c r="AA5" s="328"/>
      <c r="AB5" s="328"/>
      <c r="AC5" s="328"/>
      <c r="AD5" s="329"/>
      <c r="AE5" s="330"/>
      <c r="AF5" s="331"/>
      <c r="AG5" s="331"/>
      <c r="AH5" s="331"/>
      <c r="AI5" s="331"/>
      <c r="AJ5" s="331"/>
      <c r="AK5" s="331"/>
      <c r="AL5" s="332"/>
    </row>
    <row r="6" spans="1:38" x14ac:dyDescent="0.2">
      <c r="A6" s="339"/>
      <c r="B6" s="340"/>
      <c r="C6" s="340"/>
      <c r="D6" s="341"/>
      <c r="E6" s="7">
        <v>13</v>
      </c>
      <c r="F6" s="7">
        <v>1</v>
      </c>
      <c r="G6" s="7">
        <v>31</v>
      </c>
      <c r="H6" s="7">
        <v>62</v>
      </c>
      <c r="I6" s="325">
        <v>285</v>
      </c>
      <c r="J6" s="325"/>
      <c r="K6" s="325"/>
      <c r="L6" s="325"/>
      <c r="M6" s="325"/>
      <c r="N6" s="325"/>
      <c r="O6" s="326" t="s">
        <v>198</v>
      </c>
      <c r="P6" s="326"/>
      <c r="Q6" s="326"/>
      <c r="R6" s="345"/>
      <c r="S6" s="345"/>
      <c r="T6" s="345"/>
      <c r="U6" s="345"/>
      <c r="V6" s="319"/>
      <c r="W6" s="320"/>
      <c r="X6" s="321"/>
      <c r="Y6" s="327" t="s">
        <v>40</v>
      </c>
      <c r="Z6" s="328"/>
      <c r="AA6" s="328"/>
      <c r="AB6" s="328"/>
      <c r="AC6" s="328"/>
      <c r="AD6" s="329"/>
      <c r="AE6" s="342"/>
      <c r="AF6" s="343"/>
      <c r="AG6" s="343"/>
      <c r="AH6" s="343"/>
      <c r="AI6" s="343"/>
      <c r="AJ6" s="343"/>
      <c r="AK6" s="343"/>
      <c r="AL6" s="344"/>
    </row>
    <row r="7" spans="1:38" x14ac:dyDescent="0.2">
      <c r="A7" s="327" t="s">
        <v>41</v>
      </c>
      <c r="B7" s="328"/>
      <c r="C7" s="328"/>
      <c r="D7" s="329"/>
      <c r="E7" s="330" t="s">
        <v>169</v>
      </c>
      <c r="F7" s="331"/>
      <c r="G7" s="331"/>
      <c r="H7" s="331"/>
      <c r="I7" s="331"/>
      <c r="J7" s="331"/>
      <c r="K7" s="331"/>
      <c r="L7" s="331"/>
      <c r="M7" s="331"/>
      <c r="N7" s="331"/>
      <c r="O7" s="331"/>
      <c r="P7" s="331"/>
      <c r="Q7" s="331"/>
      <c r="R7" s="331"/>
      <c r="S7" s="331"/>
      <c r="T7" s="331"/>
      <c r="U7" s="331"/>
      <c r="V7" s="319"/>
      <c r="W7" s="320"/>
      <c r="X7" s="321"/>
      <c r="Y7" s="327" t="s">
        <v>42</v>
      </c>
      <c r="Z7" s="328"/>
      <c r="AA7" s="328"/>
      <c r="AB7" s="328"/>
      <c r="AC7" s="328"/>
      <c r="AD7" s="329"/>
      <c r="AE7" s="330"/>
      <c r="AF7" s="331"/>
      <c r="AG7" s="331"/>
      <c r="AH7" s="331"/>
      <c r="AI7" s="331"/>
      <c r="AJ7" s="331"/>
      <c r="AK7" s="331"/>
      <c r="AL7" s="332"/>
    </row>
    <row r="8" spans="1:38" x14ac:dyDescent="0.2">
      <c r="A8" s="327" t="s">
        <v>43</v>
      </c>
      <c r="B8" s="328"/>
      <c r="C8" s="328"/>
      <c r="D8" s="329"/>
      <c r="E8" s="183" t="s">
        <v>258</v>
      </c>
      <c r="F8" s="184"/>
      <c r="G8" s="184"/>
      <c r="H8" s="184"/>
      <c r="I8" s="184"/>
      <c r="J8" s="184"/>
      <c r="K8" s="184"/>
      <c r="L8" s="184"/>
      <c r="M8" s="184"/>
      <c r="N8" s="184"/>
      <c r="O8" s="184"/>
      <c r="P8" s="184"/>
      <c r="Q8" s="184"/>
      <c r="R8" s="184"/>
      <c r="S8" s="184"/>
      <c r="T8" s="184"/>
      <c r="U8" s="184"/>
      <c r="V8" s="322"/>
      <c r="W8" s="323"/>
      <c r="X8" s="324"/>
      <c r="Y8" s="327" t="s">
        <v>44</v>
      </c>
      <c r="Z8" s="328"/>
      <c r="AA8" s="328"/>
      <c r="AB8" s="328"/>
      <c r="AC8" s="328"/>
      <c r="AD8" s="329"/>
      <c r="AE8" s="330"/>
      <c r="AF8" s="331"/>
      <c r="AG8" s="331"/>
      <c r="AH8" s="331"/>
      <c r="AI8" s="331"/>
      <c r="AJ8" s="331"/>
      <c r="AK8" s="331"/>
      <c r="AL8" s="332"/>
    </row>
    <row r="9" spans="1:38" ht="13.5" customHeight="1" x14ac:dyDescent="0.2">
      <c r="A9" s="422" t="s">
        <v>0</v>
      </c>
      <c r="B9" s="423"/>
      <c r="C9" s="423"/>
      <c r="D9" s="424"/>
      <c r="E9" s="325" t="s">
        <v>45</v>
      </c>
      <c r="F9" s="325"/>
      <c r="G9" s="325"/>
      <c r="H9" s="325"/>
      <c r="I9" s="439" t="s">
        <v>46</v>
      </c>
      <c r="J9" s="439"/>
      <c r="K9" s="439"/>
      <c r="L9" s="439"/>
      <c r="M9" s="336" t="s">
        <v>47</v>
      </c>
      <c r="N9" s="338"/>
      <c r="O9" s="336" t="s">
        <v>149</v>
      </c>
      <c r="P9" s="337"/>
      <c r="Q9" s="337"/>
      <c r="R9" s="338"/>
      <c r="S9" s="370" t="s">
        <v>48</v>
      </c>
      <c r="T9" s="371"/>
      <c r="U9" s="371"/>
      <c r="V9" s="371"/>
      <c r="W9" s="371"/>
      <c r="X9" s="371"/>
      <c r="Y9" s="371"/>
      <c r="Z9" s="371"/>
      <c r="AA9" s="371"/>
      <c r="AB9" s="371"/>
      <c r="AC9" s="371"/>
      <c r="AD9" s="372"/>
      <c r="AE9" s="417" t="s">
        <v>49</v>
      </c>
      <c r="AF9" s="418"/>
      <c r="AG9" s="418"/>
      <c r="AH9" s="418"/>
      <c r="AI9" s="418"/>
      <c r="AJ9" s="418"/>
      <c r="AK9" s="418"/>
      <c r="AL9" s="419"/>
    </row>
    <row r="10" spans="1:38" ht="9.9499999999999993" customHeight="1" x14ac:dyDescent="0.2">
      <c r="A10" s="425"/>
      <c r="B10" s="426"/>
      <c r="C10" s="426"/>
      <c r="D10" s="427"/>
      <c r="E10" s="325"/>
      <c r="F10" s="325"/>
      <c r="G10" s="325"/>
      <c r="H10" s="325"/>
      <c r="I10" s="439"/>
      <c r="J10" s="439"/>
      <c r="K10" s="439"/>
      <c r="L10" s="439"/>
      <c r="M10" s="339"/>
      <c r="N10" s="341"/>
      <c r="O10" s="339"/>
      <c r="P10" s="340"/>
      <c r="Q10" s="340"/>
      <c r="R10" s="341"/>
      <c r="S10" s="325" t="s">
        <v>50</v>
      </c>
      <c r="T10" s="325"/>
      <c r="U10" s="325"/>
      <c r="V10" s="325"/>
      <c r="W10" s="325"/>
      <c r="X10" s="325"/>
      <c r="Y10" s="325" t="s">
        <v>51</v>
      </c>
      <c r="Z10" s="325"/>
      <c r="AA10" s="325"/>
      <c r="AB10" s="325"/>
      <c r="AC10" s="325"/>
      <c r="AD10" s="325"/>
      <c r="AE10" s="420"/>
      <c r="AF10" s="405"/>
      <c r="AG10" s="405"/>
      <c r="AH10" s="405"/>
      <c r="AI10" s="405"/>
      <c r="AJ10" s="405"/>
      <c r="AK10" s="405"/>
      <c r="AL10" s="421"/>
    </row>
    <row r="11" spans="1:38" ht="17.25" customHeight="1" x14ac:dyDescent="0.2">
      <c r="A11" s="428"/>
      <c r="B11" s="429"/>
      <c r="C11" s="429"/>
      <c r="D11" s="430"/>
      <c r="E11" s="7">
        <v>1</v>
      </c>
      <c r="F11" s="7">
        <v>2</v>
      </c>
      <c r="G11" s="7">
        <v>3</v>
      </c>
      <c r="H11" s="7">
        <v>4</v>
      </c>
      <c r="I11" s="7">
        <v>1</v>
      </c>
      <c r="J11" s="7">
        <v>2</v>
      </c>
      <c r="K11" s="7">
        <v>3</v>
      </c>
      <c r="L11" s="7">
        <v>4</v>
      </c>
      <c r="M11" s="370">
        <v>1</v>
      </c>
      <c r="N11" s="372"/>
      <c r="O11" s="7">
        <v>1</v>
      </c>
      <c r="P11" s="7">
        <v>2</v>
      </c>
      <c r="Q11" s="7">
        <v>3</v>
      </c>
      <c r="R11" s="7">
        <v>4</v>
      </c>
      <c r="S11" s="325"/>
      <c r="T11" s="325"/>
      <c r="U11" s="325"/>
      <c r="V11" s="325"/>
      <c r="W11" s="325"/>
      <c r="X11" s="325"/>
      <c r="Y11" s="325"/>
      <c r="Z11" s="325"/>
      <c r="AA11" s="325"/>
      <c r="AB11" s="325"/>
      <c r="AC11" s="325"/>
      <c r="AD11" s="325"/>
      <c r="AE11" s="296"/>
      <c r="AF11" s="297"/>
      <c r="AG11" s="297"/>
      <c r="AH11" s="297"/>
      <c r="AI11" s="297"/>
      <c r="AJ11" s="297"/>
      <c r="AK11" s="297"/>
      <c r="AL11" s="298"/>
    </row>
    <row r="12" spans="1:38" ht="12.75" customHeight="1" x14ac:dyDescent="0.2">
      <c r="A12" s="296">
        <v>630</v>
      </c>
      <c r="B12" s="297"/>
      <c r="C12" s="297"/>
      <c r="D12" s="298"/>
      <c r="E12" s="9">
        <v>13</v>
      </c>
      <c r="F12" s="9">
        <v>1</v>
      </c>
      <c r="G12" s="9">
        <v>31</v>
      </c>
      <c r="H12" s="9">
        <v>62</v>
      </c>
      <c r="I12" s="9">
        <v>9</v>
      </c>
      <c r="J12" s="9">
        <v>1</v>
      </c>
      <c r="K12" s="9">
        <v>2</v>
      </c>
      <c r="L12" s="9">
        <v>0</v>
      </c>
      <c r="M12" s="299">
        <v>1</v>
      </c>
      <c r="N12" s="299"/>
      <c r="O12" s="10" t="s">
        <v>162</v>
      </c>
      <c r="P12" s="10" t="s">
        <v>167</v>
      </c>
      <c r="Q12" s="10" t="s">
        <v>162</v>
      </c>
      <c r="R12" s="10" t="s">
        <v>218</v>
      </c>
      <c r="S12" s="270">
        <f>BORDRO!G58</f>
        <v>8506.590000000002</v>
      </c>
      <c r="T12" s="271"/>
      <c r="U12" s="271"/>
      <c r="V12" s="271"/>
      <c r="W12" s="271"/>
      <c r="X12" s="272"/>
      <c r="Y12" s="270"/>
      <c r="Z12" s="271"/>
      <c r="AA12" s="271"/>
      <c r="AB12" s="271"/>
      <c r="AC12" s="271"/>
      <c r="AD12" s="272"/>
      <c r="AE12" s="392" t="s">
        <v>219</v>
      </c>
      <c r="AF12" s="393"/>
      <c r="AG12" s="393"/>
      <c r="AH12" s="393"/>
      <c r="AI12" s="393"/>
      <c r="AJ12" s="393"/>
      <c r="AK12" s="393"/>
      <c r="AL12" s="394"/>
    </row>
    <row r="13" spans="1:38" ht="12.75" customHeight="1" x14ac:dyDescent="0.2">
      <c r="A13" s="296">
        <v>630</v>
      </c>
      <c r="B13" s="297"/>
      <c r="C13" s="297"/>
      <c r="D13" s="298"/>
      <c r="E13" s="9"/>
      <c r="F13" s="9"/>
      <c r="G13" s="9"/>
      <c r="H13" s="9"/>
      <c r="I13" s="9"/>
      <c r="J13" s="9"/>
      <c r="K13" s="9"/>
      <c r="L13" s="9"/>
      <c r="M13" s="299"/>
      <c r="N13" s="299"/>
      <c r="O13" s="10" t="s">
        <v>164</v>
      </c>
      <c r="P13" s="10" t="s">
        <v>167</v>
      </c>
      <c r="Q13" s="10" t="s">
        <v>210</v>
      </c>
      <c r="R13" s="10" t="s">
        <v>162</v>
      </c>
      <c r="S13" s="270">
        <f>BORDRO!H58</f>
        <v>1743.8500000000001</v>
      </c>
      <c r="T13" s="271"/>
      <c r="U13" s="271"/>
      <c r="V13" s="271"/>
      <c r="W13" s="271"/>
      <c r="X13" s="272"/>
      <c r="Y13" s="270"/>
      <c r="Z13" s="271"/>
      <c r="AA13" s="271"/>
      <c r="AB13" s="271"/>
      <c r="AC13" s="271"/>
      <c r="AD13" s="272"/>
      <c r="AE13" s="392" t="s">
        <v>166</v>
      </c>
      <c r="AF13" s="393"/>
      <c r="AG13" s="393"/>
      <c r="AH13" s="393"/>
      <c r="AI13" s="393"/>
      <c r="AJ13" s="393"/>
      <c r="AK13" s="393"/>
      <c r="AL13" s="394"/>
    </row>
    <row r="14" spans="1:38" ht="12.75" customHeight="1" x14ac:dyDescent="0.2">
      <c r="A14" s="296">
        <v>630</v>
      </c>
      <c r="B14" s="297"/>
      <c r="C14" s="297"/>
      <c r="D14" s="298"/>
      <c r="E14" s="9"/>
      <c r="F14" s="9"/>
      <c r="G14" s="9"/>
      <c r="H14" s="9"/>
      <c r="I14" s="9"/>
      <c r="J14" s="9"/>
      <c r="K14" s="9"/>
      <c r="L14" s="9"/>
      <c r="M14" s="299"/>
      <c r="N14" s="299"/>
      <c r="O14" s="10" t="s">
        <v>200</v>
      </c>
      <c r="P14" s="10" t="s">
        <v>162</v>
      </c>
      <c r="Q14" s="10" t="s">
        <v>162</v>
      </c>
      <c r="R14" s="10" t="s">
        <v>78</v>
      </c>
      <c r="S14" s="270">
        <f>BORDRO!T58</f>
        <v>894.31999999999994</v>
      </c>
      <c r="T14" s="271"/>
      <c r="U14" s="271"/>
      <c r="V14" s="271"/>
      <c r="W14" s="271"/>
      <c r="X14" s="272"/>
      <c r="Y14" s="270"/>
      <c r="Z14" s="271"/>
      <c r="AA14" s="271"/>
      <c r="AB14" s="271"/>
      <c r="AC14" s="271"/>
      <c r="AD14" s="272"/>
      <c r="AE14" s="392" t="s">
        <v>201</v>
      </c>
      <c r="AF14" s="393"/>
      <c r="AG14" s="393"/>
      <c r="AH14" s="393"/>
      <c r="AI14" s="393"/>
      <c r="AJ14" s="393"/>
      <c r="AK14" s="393"/>
      <c r="AL14" s="394"/>
    </row>
    <row r="15" spans="1:38" ht="12.75" customHeight="1" x14ac:dyDescent="0.2">
      <c r="A15" s="296">
        <v>600</v>
      </c>
      <c r="B15" s="297"/>
      <c r="C15" s="297"/>
      <c r="D15" s="298"/>
      <c r="E15" s="9"/>
      <c r="F15" s="9"/>
      <c r="G15" s="9"/>
      <c r="H15" s="9"/>
      <c r="I15" s="9"/>
      <c r="J15" s="9"/>
      <c r="K15" s="9"/>
      <c r="L15" s="9"/>
      <c r="M15" s="299"/>
      <c r="N15" s="299"/>
      <c r="O15" s="10" t="s">
        <v>162</v>
      </c>
      <c r="P15" s="10" t="s">
        <v>162</v>
      </c>
      <c r="Q15" s="10" t="s">
        <v>162</v>
      </c>
      <c r="R15" s="10" t="s">
        <v>165</v>
      </c>
      <c r="S15" s="270"/>
      <c r="T15" s="271"/>
      <c r="U15" s="271"/>
      <c r="V15" s="271"/>
      <c r="W15" s="271"/>
      <c r="X15" s="272"/>
      <c r="Y15" s="270">
        <f>BORDRO!M58</f>
        <v>1097.3499999999999</v>
      </c>
      <c r="Z15" s="271"/>
      <c r="AA15" s="271"/>
      <c r="AB15" s="271"/>
      <c r="AC15" s="271"/>
      <c r="AD15" s="272"/>
      <c r="AE15" s="392" t="s">
        <v>64</v>
      </c>
      <c r="AF15" s="393"/>
      <c r="AG15" s="393"/>
      <c r="AH15" s="393"/>
      <c r="AI15" s="393"/>
      <c r="AJ15" s="393"/>
      <c r="AK15" s="393"/>
      <c r="AL15" s="394"/>
    </row>
    <row r="16" spans="1:38" ht="12.75" customHeight="1" x14ac:dyDescent="0.2">
      <c r="A16" s="296">
        <v>600</v>
      </c>
      <c r="B16" s="297"/>
      <c r="C16" s="297"/>
      <c r="D16" s="298"/>
      <c r="E16" s="9"/>
      <c r="F16" s="9"/>
      <c r="G16" s="9"/>
      <c r="H16" s="9"/>
      <c r="I16" s="9"/>
      <c r="J16" s="9"/>
      <c r="K16" s="9"/>
      <c r="L16" s="9"/>
      <c r="M16" s="299"/>
      <c r="N16" s="299"/>
      <c r="O16" s="10" t="s">
        <v>162</v>
      </c>
      <c r="P16" s="10" t="s">
        <v>163</v>
      </c>
      <c r="Q16" s="10" t="s">
        <v>162</v>
      </c>
      <c r="R16" s="10" t="s">
        <v>162</v>
      </c>
      <c r="S16" s="270"/>
      <c r="T16" s="271"/>
      <c r="U16" s="271"/>
      <c r="V16" s="271"/>
      <c r="W16" s="271"/>
      <c r="X16" s="272"/>
      <c r="Y16" s="270">
        <f>BORDRO!N58</f>
        <v>64.570000000000007</v>
      </c>
      <c r="Z16" s="271"/>
      <c r="AA16" s="271"/>
      <c r="AB16" s="271"/>
      <c r="AC16" s="271"/>
      <c r="AD16" s="272"/>
      <c r="AE16" s="392" t="s">
        <v>65</v>
      </c>
      <c r="AF16" s="393"/>
      <c r="AG16" s="393"/>
      <c r="AH16" s="393"/>
      <c r="AI16" s="393"/>
      <c r="AJ16" s="393"/>
      <c r="AK16" s="393"/>
      <c r="AL16" s="394"/>
    </row>
    <row r="17" spans="1:42" ht="12.75" customHeight="1" x14ac:dyDescent="0.2">
      <c r="A17" s="296">
        <v>333</v>
      </c>
      <c r="B17" s="297"/>
      <c r="C17" s="297"/>
      <c r="D17" s="298"/>
      <c r="E17" s="151"/>
      <c r="F17" s="151"/>
      <c r="G17" s="151"/>
      <c r="H17" s="151"/>
      <c r="I17" s="151"/>
      <c r="J17" s="151"/>
      <c r="K17" s="151"/>
      <c r="L17" s="151"/>
      <c r="M17" s="299"/>
      <c r="N17" s="299"/>
      <c r="O17" s="10" t="s">
        <v>165</v>
      </c>
      <c r="P17" s="10" t="s">
        <v>162</v>
      </c>
      <c r="Q17" s="10"/>
      <c r="R17" s="10"/>
      <c r="S17" s="270"/>
      <c r="T17" s="271"/>
      <c r="U17" s="271"/>
      <c r="V17" s="271"/>
      <c r="W17" s="271"/>
      <c r="X17" s="272"/>
      <c r="Y17" s="270">
        <f>BORDRO!O58</f>
        <v>0</v>
      </c>
      <c r="Z17" s="271"/>
      <c r="AA17" s="271"/>
      <c r="AB17" s="271"/>
      <c r="AC17" s="271"/>
      <c r="AD17" s="272"/>
      <c r="AE17" s="392" t="s">
        <v>248</v>
      </c>
      <c r="AF17" s="393"/>
      <c r="AG17" s="393"/>
      <c r="AH17" s="393"/>
      <c r="AI17" s="393"/>
      <c r="AJ17" s="393"/>
      <c r="AK17" s="393"/>
      <c r="AL17" s="394"/>
    </row>
    <row r="18" spans="1:42" ht="12.75" customHeight="1" x14ac:dyDescent="0.2">
      <c r="A18" s="296">
        <v>361</v>
      </c>
      <c r="B18" s="297"/>
      <c r="C18" s="297"/>
      <c r="D18" s="298"/>
      <c r="E18" s="108"/>
      <c r="F18" s="108"/>
      <c r="G18" s="108"/>
      <c r="H18" s="108"/>
      <c r="I18" s="108"/>
      <c r="J18" s="108"/>
      <c r="K18" s="108"/>
      <c r="L18" s="108"/>
      <c r="M18" s="299"/>
      <c r="N18" s="299"/>
      <c r="O18" s="10" t="s">
        <v>212</v>
      </c>
      <c r="P18" s="10" t="s">
        <v>162</v>
      </c>
      <c r="Q18" s="10" t="s">
        <v>164</v>
      </c>
      <c r="R18" s="10" t="s">
        <v>162</v>
      </c>
      <c r="S18" s="270"/>
      <c r="T18" s="271"/>
      <c r="U18" s="271"/>
      <c r="V18" s="271"/>
      <c r="W18" s="271"/>
      <c r="X18" s="272"/>
      <c r="Y18" s="312">
        <f>ROUND(PRİMVEHİZBEL!X18*11/100,2)</f>
        <v>935.72</v>
      </c>
      <c r="Z18" s="313"/>
      <c r="AA18" s="313"/>
      <c r="AB18" s="313"/>
      <c r="AC18" s="313"/>
      <c r="AD18" s="314"/>
      <c r="AE18" s="309" t="s">
        <v>233</v>
      </c>
      <c r="AF18" s="310"/>
      <c r="AG18" s="310"/>
      <c r="AH18" s="310"/>
      <c r="AI18" s="310"/>
      <c r="AJ18" s="310"/>
      <c r="AK18" s="310"/>
      <c r="AL18" s="311"/>
      <c r="AM18" s="431">
        <f>Y18+Y19</f>
        <v>1701.32</v>
      </c>
      <c r="AN18" s="432"/>
      <c r="AO18" s="432"/>
      <c r="AP18" s="432"/>
    </row>
    <row r="19" spans="1:42" ht="12.75" customHeight="1" x14ac:dyDescent="0.2">
      <c r="A19" s="296">
        <v>361</v>
      </c>
      <c r="B19" s="297"/>
      <c r="C19" s="297"/>
      <c r="D19" s="298"/>
      <c r="E19" s="108"/>
      <c r="F19" s="108"/>
      <c r="G19" s="108"/>
      <c r="H19" s="108"/>
      <c r="I19" s="108"/>
      <c r="J19" s="108"/>
      <c r="K19" s="108"/>
      <c r="L19" s="108"/>
      <c r="M19" s="299"/>
      <c r="N19" s="299"/>
      <c r="O19" s="10" t="s">
        <v>212</v>
      </c>
      <c r="P19" s="10" t="s">
        <v>162</v>
      </c>
      <c r="Q19" s="10" t="s">
        <v>162</v>
      </c>
      <c r="R19" s="10" t="s">
        <v>162</v>
      </c>
      <c r="S19" s="270"/>
      <c r="T19" s="271"/>
      <c r="U19" s="271"/>
      <c r="V19" s="271"/>
      <c r="W19" s="271"/>
      <c r="X19" s="272"/>
      <c r="Y19" s="312">
        <f>PRİMVEHİZBEL!AK19-'ÖDEME EMRİ'!Y18:AD18</f>
        <v>765.59999999999991</v>
      </c>
      <c r="Z19" s="313"/>
      <c r="AA19" s="313"/>
      <c r="AB19" s="313"/>
      <c r="AC19" s="313"/>
      <c r="AD19" s="314"/>
      <c r="AE19" s="309" t="s">
        <v>234</v>
      </c>
      <c r="AF19" s="310"/>
      <c r="AG19" s="310"/>
      <c r="AH19" s="310"/>
      <c r="AI19" s="310"/>
      <c r="AJ19" s="310"/>
      <c r="AK19" s="310"/>
      <c r="AL19" s="311"/>
      <c r="AM19" s="433"/>
      <c r="AN19" s="432"/>
      <c r="AO19" s="432"/>
      <c r="AP19" s="432"/>
    </row>
    <row r="20" spans="1:42" ht="12.75" customHeight="1" x14ac:dyDescent="0.2">
      <c r="A20" s="296">
        <v>361</v>
      </c>
      <c r="B20" s="297"/>
      <c r="C20" s="297"/>
      <c r="D20" s="298"/>
      <c r="E20" s="108"/>
      <c r="F20" s="108"/>
      <c r="G20" s="108"/>
      <c r="H20" s="108"/>
      <c r="I20" s="108"/>
      <c r="J20" s="108"/>
      <c r="K20" s="108"/>
      <c r="L20" s="108"/>
      <c r="M20" s="299"/>
      <c r="N20" s="299"/>
      <c r="O20" s="10" t="s">
        <v>212</v>
      </c>
      <c r="P20" s="10" t="s">
        <v>162</v>
      </c>
      <c r="Q20" s="10" t="s">
        <v>164</v>
      </c>
      <c r="R20" s="10" t="s">
        <v>165</v>
      </c>
      <c r="S20" s="270"/>
      <c r="T20" s="271"/>
      <c r="U20" s="271"/>
      <c r="V20" s="271"/>
      <c r="W20" s="271"/>
      <c r="X20" s="272"/>
      <c r="Y20" s="411">
        <f>ROUND(PRİMVEHİZBEL!X18*7.5/100,2)</f>
        <v>637.99</v>
      </c>
      <c r="Z20" s="412"/>
      <c r="AA20" s="412"/>
      <c r="AB20" s="412"/>
      <c r="AC20" s="412"/>
      <c r="AD20" s="413"/>
      <c r="AE20" s="293" t="s">
        <v>235</v>
      </c>
      <c r="AF20" s="294"/>
      <c r="AG20" s="294"/>
      <c r="AH20" s="294"/>
      <c r="AI20" s="294"/>
      <c r="AJ20" s="294"/>
      <c r="AK20" s="294"/>
      <c r="AL20" s="295"/>
      <c r="AM20" s="434">
        <f>Y20+Y21</f>
        <v>1063.32</v>
      </c>
      <c r="AN20" s="435"/>
      <c r="AO20" s="435"/>
      <c r="AP20" s="435"/>
    </row>
    <row r="21" spans="1:42" ht="12.75" customHeight="1" x14ac:dyDescent="0.2">
      <c r="A21" s="296">
        <v>361</v>
      </c>
      <c r="B21" s="297"/>
      <c r="C21" s="297"/>
      <c r="D21" s="298"/>
      <c r="E21" s="9"/>
      <c r="F21" s="9"/>
      <c r="G21" s="9"/>
      <c r="H21" s="9"/>
      <c r="I21" s="9"/>
      <c r="J21" s="9"/>
      <c r="K21" s="9"/>
      <c r="L21" s="9"/>
      <c r="M21" s="299"/>
      <c r="N21" s="299"/>
      <c r="O21" s="10" t="s">
        <v>212</v>
      </c>
      <c r="P21" s="10" t="s">
        <v>162</v>
      </c>
      <c r="Q21" s="10" t="s">
        <v>162</v>
      </c>
      <c r="R21" s="10" t="s">
        <v>164</v>
      </c>
      <c r="S21" s="270"/>
      <c r="T21" s="271"/>
      <c r="U21" s="271"/>
      <c r="V21" s="271"/>
      <c r="W21" s="271"/>
      <c r="X21" s="272"/>
      <c r="Y21" s="411">
        <f>PRİMVEHİZBEL!AK20-'ÖDEME EMRİ'!Y20:AD20</f>
        <v>425.32999999999993</v>
      </c>
      <c r="Z21" s="412"/>
      <c r="AA21" s="412"/>
      <c r="AB21" s="412"/>
      <c r="AC21" s="412"/>
      <c r="AD21" s="413"/>
      <c r="AE21" s="293" t="s">
        <v>251</v>
      </c>
      <c r="AF21" s="294"/>
      <c r="AG21" s="294"/>
      <c r="AH21" s="294"/>
      <c r="AI21" s="294"/>
      <c r="AJ21" s="294"/>
      <c r="AK21" s="294"/>
      <c r="AL21" s="295"/>
      <c r="AM21" s="436"/>
      <c r="AN21" s="435"/>
      <c r="AO21" s="435"/>
      <c r="AP21" s="435"/>
    </row>
    <row r="22" spans="1:42" ht="12.75" customHeight="1" x14ac:dyDescent="0.2">
      <c r="A22" s="296">
        <v>361</v>
      </c>
      <c r="B22" s="297"/>
      <c r="C22" s="297"/>
      <c r="D22" s="298"/>
      <c r="E22" s="9"/>
      <c r="F22" s="9"/>
      <c r="G22" s="9"/>
      <c r="H22" s="9"/>
      <c r="I22" s="9"/>
      <c r="J22" s="9"/>
      <c r="K22" s="9"/>
      <c r="L22" s="9"/>
      <c r="M22" s="299"/>
      <c r="N22" s="299"/>
      <c r="O22" s="10" t="s">
        <v>212</v>
      </c>
      <c r="P22" s="10" t="s">
        <v>162</v>
      </c>
      <c r="Q22" s="10" t="s">
        <v>164</v>
      </c>
      <c r="R22" s="10" t="s">
        <v>164</v>
      </c>
      <c r="S22" s="270"/>
      <c r="T22" s="271"/>
      <c r="U22" s="271"/>
      <c r="V22" s="271"/>
      <c r="W22" s="271"/>
      <c r="X22" s="272"/>
      <c r="Y22" s="300">
        <f>PRİMVEHİZBEL!AK18</f>
        <v>170.13</v>
      </c>
      <c r="Z22" s="301"/>
      <c r="AA22" s="301"/>
      <c r="AB22" s="301"/>
      <c r="AC22" s="301"/>
      <c r="AD22" s="302"/>
      <c r="AE22" s="303" t="s">
        <v>236</v>
      </c>
      <c r="AF22" s="304"/>
      <c r="AG22" s="304"/>
      <c r="AH22" s="304"/>
      <c r="AI22" s="304"/>
      <c r="AJ22" s="304"/>
      <c r="AK22" s="304"/>
      <c r="AL22" s="305"/>
      <c r="AM22" s="437"/>
      <c r="AN22" s="438"/>
      <c r="AO22" s="438"/>
      <c r="AP22" s="438"/>
    </row>
    <row r="23" spans="1:42" ht="12.75" customHeight="1" x14ac:dyDescent="0.2">
      <c r="A23" s="296"/>
      <c r="B23" s="297"/>
      <c r="C23" s="297"/>
      <c r="D23" s="298"/>
      <c r="E23" s="9"/>
      <c r="F23" s="9"/>
      <c r="G23" s="9"/>
      <c r="H23" s="9"/>
      <c r="I23" s="9"/>
      <c r="J23" s="9"/>
      <c r="K23" s="9"/>
      <c r="L23" s="9"/>
      <c r="M23" s="299"/>
      <c r="N23" s="299"/>
      <c r="O23" s="10"/>
      <c r="P23" s="10"/>
      <c r="Q23" s="10"/>
      <c r="R23" s="10"/>
      <c r="S23" s="270"/>
      <c r="T23" s="271"/>
      <c r="U23" s="271"/>
      <c r="V23" s="271"/>
      <c r="W23" s="271"/>
      <c r="X23" s="272"/>
      <c r="Y23" s="270">
        <f>SUM(Y18:Y22)</f>
        <v>2934.77</v>
      </c>
      <c r="Z23" s="271"/>
      <c r="AA23" s="271"/>
      <c r="AB23" s="271"/>
      <c r="AC23" s="271"/>
      <c r="AD23" s="272"/>
      <c r="AE23" s="392" t="s">
        <v>217</v>
      </c>
      <c r="AF23" s="393"/>
      <c r="AG23" s="393"/>
      <c r="AH23" s="393"/>
      <c r="AI23" s="393"/>
      <c r="AJ23" s="393"/>
      <c r="AK23" s="393"/>
      <c r="AL23" s="394"/>
    </row>
    <row r="24" spans="1:42" ht="12.75" customHeight="1" x14ac:dyDescent="0.2">
      <c r="A24" s="289">
        <v>325</v>
      </c>
      <c r="B24" s="290"/>
      <c r="C24" s="290"/>
      <c r="D24" s="291"/>
      <c r="E24" s="38"/>
      <c r="F24" s="38"/>
      <c r="G24" s="38"/>
      <c r="H24" s="38"/>
      <c r="I24" s="38"/>
      <c r="J24" s="38"/>
      <c r="K24" s="38"/>
      <c r="L24" s="38"/>
      <c r="M24" s="292"/>
      <c r="N24" s="292"/>
      <c r="O24" s="27"/>
      <c r="P24" s="27"/>
      <c r="Q24" s="27"/>
      <c r="R24" s="27"/>
      <c r="S24" s="306"/>
      <c r="T24" s="307"/>
      <c r="U24" s="307"/>
      <c r="V24" s="307"/>
      <c r="W24" s="307"/>
      <c r="X24" s="308"/>
      <c r="Y24" s="306">
        <f>BORDRO!U58</f>
        <v>7048.0700000000006</v>
      </c>
      <c r="Z24" s="307"/>
      <c r="AA24" s="307"/>
      <c r="AB24" s="307"/>
      <c r="AC24" s="307"/>
      <c r="AD24" s="308"/>
      <c r="AE24" s="273" t="s">
        <v>199</v>
      </c>
      <c r="AF24" s="274"/>
      <c r="AG24" s="274"/>
      <c r="AH24" s="274"/>
      <c r="AI24" s="274"/>
      <c r="AJ24" s="274"/>
      <c r="AK24" s="274"/>
      <c r="AL24" s="275"/>
    </row>
    <row r="25" spans="1:42" s="41" customFormat="1" ht="12.75" customHeight="1" x14ac:dyDescent="0.2">
      <c r="A25" s="276"/>
      <c r="B25" s="277"/>
      <c r="C25" s="277"/>
      <c r="D25" s="278"/>
      <c r="E25" s="28"/>
      <c r="F25" s="28"/>
      <c r="G25" s="28"/>
      <c r="H25" s="28"/>
      <c r="I25" s="28"/>
      <c r="J25" s="28"/>
      <c r="K25" s="28"/>
      <c r="L25" s="28"/>
      <c r="M25" s="279"/>
      <c r="N25" s="279"/>
      <c r="O25" s="40"/>
      <c r="P25" s="40"/>
      <c r="Q25" s="40"/>
      <c r="R25" s="40"/>
      <c r="S25" s="280"/>
      <c r="T25" s="281"/>
      <c r="U25" s="281"/>
      <c r="V25" s="281"/>
      <c r="W25" s="281"/>
      <c r="X25" s="282"/>
      <c r="Y25" s="283"/>
      <c r="Z25" s="284"/>
      <c r="AA25" s="284"/>
      <c r="AB25" s="284"/>
      <c r="AC25" s="284"/>
      <c r="AD25" s="285"/>
      <c r="AE25" s="286"/>
      <c r="AF25" s="287"/>
      <c r="AG25" s="287"/>
      <c r="AH25" s="287"/>
      <c r="AI25" s="287"/>
      <c r="AJ25" s="287"/>
      <c r="AK25" s="287"/>
      <c r="AL25" s="288"/>
    </row>
    <row r="26" spans="1:42" s="41" customFormat="1" ht="12.75" customHeight="1" x14ac:dyDescent="0.2">
      <c r="A26" s="276"/>
      <c r="B26" s="277"/>
      <c r="C26" s="277"/>
      <c r="D26" s="278"/>
      <c r="E26" s="39"/>
      <c r="F26" s="39"/>
      <c r="G26" s="39"/>
      <c r="H26" s="39"/>
      <c r="I26" s="39"/>
      <c r="J26" s="39"/>
      <c r="K26" s="39"/>
      <c r="L26" s="39"/>
      <c r="M26" s="407"/>
      <c r="N26" s="407"/>
      <c r="O26" s="40"/>
      <c r="P26" s="40"/>
      <c r="Q26" s="40"/>
      <c r="R26" s="40"/>
      <c r="S26" s="280"/>
      <c r="T26" s="281"/>
      <c r="U26" s="281"/>
      <c r="V26" s="281"/>
      <c r="W26" s="281"/>
      <c r="X26" s="282"/>
      <c r="Y26" s="280"/>
      <c r="Z26" s="281"/>
      <c r="AA26" s="281"/>
      <c r="AB26" s="281"/>
      <c r="AC26" s="281"/>
      <c r="AD26" s="282"/>
      <c r="AE26" s="286"/>
      <c r="AF26" s="287"/>
      <c r="AG26" s="287"/>
      <c r="AH26" s="287"/>
      <c r="AI26" s="287"/>
      <c r="AJ26" s="287"/>
      <c r="AK26" s="287"/>
      <c r="AL26" s="288"/>
    </row>
    <row r="27" spans="1:42" s="41" customFormat="1" ht="12.75" customHeight="1" x14ac:dyDescent="0.2">
      <c r="A27" s="276"/>
      <c r="B27" s="277"/>
      <c r="C27" s="277"/>
      <c r="D27" s="278"/>
      <c r="E27" s="39"/>
      <c r="F27" s="39"/>
      <c r="G27" s="39"/>
      <c r="H27" s="39"/>
      <c r="I27" s="39"/>
      <c r="J27" s="39"/>
      <c r="K27" s="39"/>
      <c r="L27" s="39"/>
      <c r="M27" s="407"/>
      <c r="N27" s="407"/>
      <c r="O27" s="40"/>
      <c r="P27" s="40"/>
      <c r="Q27" s="40"/>
      <c r="R27" s="40"/>
      <c r="S27" s="280"/>
      <c r="T27" s="281"/>
      <c r="U27" s="281"/>
      <c r="V27" s="281"/>
      <c r="W27" s="281"/>
      <c r="X27" s="282"/>
      <c r="Y27" s="280"/>
      <c r="Z27" s="281"/>
      <c r="AA27" s="281"/>
      <c r="AB27" s="281"/>
      <c r="AC27" s="281"/>
      <c r="AD27" s="282"/>
      <c r="AE27" s="286"/>
      <c r="AF27" s="287"/>
      <c r="AG27" s="287"/>
      <c r="AH27" s="287"/>
      <c r="AI27" s="287"/>
      <c r="AJ27" s="287"/>
      <c r="AK27" s="287"/>
      <c r="AL27" s="288"/>
    </row>
    <row r="28" spans="1:42" s="41" customFormat="1" ht="12.75" customHeight="1" x14ac:dyDescent="0.2">
      <c r="A28" s="276"/>
      <c r="B28" s="277"/>
      <c r="C28" s="277"/>
      <c r="D28" s="278"/>
      <c r="E28" s="39"/>
      <c r="F28" s="39"/>
      <c r="G28" s="39"/>
      <c r="H28" s="39"/>
      <c r="I28" s="39"/>
      <c r="J28" s="39"/>
      <c r="K28" s="39"/>
      <c r="L28" s="39"/>
      <c r="M28" s="407"/>
      <c r="N28" s="407"/>
      <c r="O28" s="40"/>
      <c r="P28" s="40"/>
      <c r="Q28" s="40"/>
      <c r="R28" s="40"/>
      <c r="S28" s="280"/>
      <c r="T28" s="281"/>
      <c r="U28" s="281"/>
      <c r="V28" s="281"/>
      <c r="W28" s="281"/>
      <c r="X28" s="282"/>
      <c r="Y28" s="280"/>
      <c r="Z28" s="281"/>
      <c r="AA28" s="281"/>
      <c r="AB28" s="281"/>
      <c r="AC28" s="281"/>
      <c r="AD28" s="282"/>
      <c r="AE28" s="286"/>
      <c r="AF28" s="287"/>
      <c r="AG28" s="287"/>
      <c r="AH28" s="287"/>
      <c r="AI28" s="287"/>
      <c r="AJ28" s="287"/>
      <c r="AK28" s="287"/>
      <c r="AL28" s="288"/>
    </row>
    <row r="29" spans="1:42" ht="12.75" customHeight="1" x14ac:dyDescent="0.2">
      <c r="A29" s="296"/>
      <c r="B29" s="297"/>
      <c r="C29" s="297"/>
      <c r="D29" s="298"/>
      <c r="E29" s="9"/>
      <c r="F29" s="9"/>
      <c r="G29" s="9"/>
      <c r="H29" s="9"/>
      <c r="I29" s="9"/>
      <c r="J29" s="9"/>
      <c r="K29" s="9"/>
      <c r="L29" s="9"/>
      <c r="M29" s="299"/>
      <c r="N29" s="299"/>
      <c r="O29" s="10"/>
      <c r="P29" s="10"/>
      <c r="Q29" s="10"/>
      <c r="R29" s="10"/>
      <c r="S29" s="270"/>
      <c r="T29" s="271"/>
      <c r="U29" s="271"/>
      <c r="V29" s="271"/>
      <c r="W29" s="271"/>
      <c r="X29" s="272"/>
      <c r="Y29" s="270"/>
      <c r="Z29" s="271"/>
      <c r="AA29" s="271"/>
      <c r="AB29" s="271"/>
      <c r="AC29" s="271"/>
      <c r="AD29" s="272"/>
      <c r="AE29" s="286"/>
      <c r="AF29" s="287"/>
      <c r="AG29" s="287"/>
      <c r="AH29" s="287"/>
      <c r="AI29" s="287"/>
      <c r="AJ29" s="287"/>
      <c r="AK29" s="287"/>
      <c r="AL29" s="288"/>
    </row>
    <row r="30" spans="1:42" ht="12.75" customHeight="1" x14ac:dyDescent="0.2">
      <c r="A30" s="296"/>
      <c r="B30" s="297"/>
      <c r="C30" s="297"/>
      <c r="D30" s="298"/>
      <c r="E30" s="9"/>
      <c r="F30" s="9"/>
      <c r="G30" s="9"/>
      <c r="H30" s="9"/>
      <c r="I30" s="9"/>
      <c r="J30" s="9"/>
      <c r="K30" s="9"/>
      <c r="L30" s="9"/>
      <c r="M30" s="299"/>
      <c r="N30" s="299"/>
      <c r="O30" s="10"/>
      <c r="P30" s="10"/>
      <c r="Q30" s="10"/>
      <c r="R30" s="10"/>
      <c r="S30" s="270"/>
      <c r="T30" s="271"/>
      <c r="U30" s="271"/>
      <c r="V30" s="271"/>
      <c r="W30" s="271"/>
      <c r="X30" s="272"/>
      <c r="Y30" s="270"/>
      <c r="Z30" s="271"/>
      <c r="AA30" s="271"/>
      <c r="AB30" s="271"/>
      <c r="AC30" s="271"/>
      <c r="AD30" s="272"/>
      <c r="AE30" s="392"/>
      <c r="AF30" s="393"/>
      <c r="AG30" s="393"/>
      <c r="AH30" s="393"/>
      <c r="AI30" s="393"/>
      <c r="AJ30" s="393"/>
      <c r="AK30" s="393"/>
      <c r="AL30" s="394"/>
    </row>
    <row r="31" spans="1:42" ht="12.75" customHeight="1" x14ac:dyDescent="0.2">
      <c r="A31" s="395"/>
      <c r="B31" s="396"/>
      <c r="C31" s="396"/>
      <c r="D31" s="397"/>
      <c r="E31" s="28"/>
      <c r="F31" s="28"/>
      <c r="G31" s="28"/>
      <c r="H31" s="28"/>
      <c r="I31" s="28"/>
      <c r="J31" s="28"/>
      <c r="K31" s="28"/>
      <c r="L31" s="28"/>
      <c r="M31" s="279"/>
      <c r="N31" s="279"/>
      <c r="O31" s="29"/>
      <c r="P31" s="29"/>
      <c r="Q31" s="29"/>
      <c r="R31" s="29"/>
      <c r="S31" s="283"/>
      <c r="T31" s="284"/>
      <c r="U31" s="284"/>
      <c r="V31" s="284"/>
      <c r="W31" s="284"/>
      <c r="X31" s="285"/>
      <c r="Y31" s="283"/>
      <c r="Z31" s="284"/>
      <c r="AA31" s="284"/>
      <c r="AB31" s="284"/>
      <c r="AC31" s="284"/>
      <c r="AD31" s="285"/>
      <c r="AE31" s="408"/>
      <c r="AF31" s="409"/>
      <c r="AG31" s="409"/>
      <c r="AH31" s="409"/>
      <c r="AI31" s="409"/>
      <c r="AJ31" s="409"/>
      <c r="AK31" s="409"/>
      <c r="AL31" s="410"/>
    </row>
    <row r="32" spans="1:42" ht="12.75" customHeight="1" x14ac:dyDescent="0.2">
      <c r="A32" s="395"/>
      <c r="B32" s="396"/>
      <c r="C32" s="396"/>
      <c r="D32" s="397"/>
      <c r="E32" s="28"/>
      <c r="F32" s="28"/>
      <c r="G32" s="28"/>
      <c r="H32" s="28"/>
      <c r="I32" s="28"/>
      <c r="J32" s="28"/>
      <c r="K32" s="28"/>
      <c r="L32" s="28"/>
      <c r="M32" s="279"/>
      <c r="N32" s="279"/>
      <c r="O32" s="29"/>
      <c r="P32" s="29"/>
      <c r="Q32" s="29"/>
      <c r="R32" s="29"/>
      <c r="S32" s="283"/>
      <c r="T32" s="284"/>
      <c r="U32" s="284"/>
      <c r="V32" s="284"/>
      <c r="W32" s="284"/>
      <c r="X32" s="285"/>
      <c r="Y32" s="283"/>
      <c r="Z32" s="284"/>
      <c r="AA32" s="284"/>
      <c r="AB32" s="284"/>
      <c r="AC32" s="284"/>
      <c r="AD32" s="285"/>
      <c r="AE32" s="408"/>
      <c r="AF32" s="409"/>
      <c r="AG32" s="409"/>
      <c r="AH32" s="409"/>
      <c r="AI32" s="409"/>
      <c r="AJ32" s="409"/>
      <c r="AK32" s="409"/>
      <c r="AL32" s="410"/>
    </row>
    <row r="33" spans="1:38" ht="12.75" customHeight="1" x14ac:dyDescent="0.2">
      <c r="A33" s="399" t="s">
        <v>150</v>
      </c>
      <c r="B33" s="400"/>
      <c r="C33" s="400"/>
      <c r="D33" s="400"/>
      <c r="E33" s="400"/>
      <c r="F33" s="400"/>
      <c r="G33" s="400"/>
      <c r="H33" s="400"/>
      <c r="I33" s="400"/>
      <c r="J33" s="400"/>
      <c r="K33" s="400"/>
      <c r="L33" s="400"/>
      <c r="M33" s="400"/>
      <c r="N33" s="400"/>
      <c r="O33" s="400"/>
      <c r="P33" s="400"/>
      <c r="Q33" s="400"/>
      <c r="R33" s="401"/>
      <c r="S33" s="402">
        <f>SUM(S12:S32)</f>
        <v>11144.760000000002</v>
      </c>
      <c r="T33" s="403"/>
      <c r="U33" s="403"/>
      <c r="V33" s="403"/>
      <c r="W33" s="403"/>
      <c r="X33" s="404"/>
      <c r="Y33" s="402">
        <f>SUM(Y12:Y32)-Y23</f>
        <v>11144.759999999998</v>
      </c>
      <c r="Z33" s="403"/>
      <c r="AA33" s="403"/>
      <c r="AB33" s="403"/>
      <c r="AC33" s="403"/>
      <c r="AD33" s="404"/>
      <c r="AE33" s="392"/>
      <c r="AF33" s="393"/>
      <c r="AG33" s="393"/>
      <c r="AH33" s="393"/>
      <c r="AI33" s="393"/>
      <c r="AJ33" s="393"/>
      <c r="AK33" s="393"/>
      <c r="AL33" s="394"/>
    </row>
    <row r="34" spans="1:38" ht="12.75" customHeight="1" x14ac:dyDescent="0.2">
      <c r="A34" s="399" t="s">
        <v>151</v>
      </c>
      <c r="B34" s="400"/>
      <c r="C34" s="400"/>
      <c r="D34" s="400"/>
      <c r="E34" s="400"/>
      <c r="F34" s="400"/>
      <c r="G34" s="400"/>
      <c r="H34" s="400"/>
      <c r="I34" s="400"/>
      <c r="J34" s="400"/>
      <c r="K34" s="400"/>
      <c r="L34" s="400"/>
      <c r="M34" s="400"/>
      <c r="N34" s="400"/>
      <c r="O34" s="400"/>
      <c r="P34" s="400"/>
      <c r="Q34" s="400"/>
      <c r="R34" s="401"/>
      <c r="S34" s="402">
        <f>S12+S13</f>
        <v>10250.440000000002</v>
      </c>
      <c r="T34" s="403"/>
      <c r="U34" s="403"/>
      <c r="V34" s="403"/>
      <c r="W34" s="403"/>
      <c r="X34" s="404"/>
      <c r="Y34" s="402"/>
      <c r="Z34" s="403"/>
      <c r="AA34" s="403"/>
      <c r="AB34" s="403"/>
      <c r="AC34" s="403"/>
      <c r="AD34" s="404"/>
      <c r="AE34" s="392"/>
      <c r="AF34" s="393"/>
      <c r="AG34" s="393"/>
      <c r="AH34" s="393"/>
      <c r="AI34" s="393"/>
      <c r="AJ34" s="393"/>
      <c r="AK34" s="393"/>
      <c r="AL34" s="394"/>
    </row>
    <row r="35" spans="1:38" ht="9" customHeight="1" x14ac:dyDescent="0.2"/>
    <row r="36" spans="1:38" x14ac:dyDescent="0.2">
      <c r="A36" s="405" t="s">
        <v>52</v>
      </c>
      <c r="B36" s="405"/>
      <c r="C36" s="405"/>
      <c r="D36" s="405"/>
      <c r="E36" s="406" t="str">
        <f>SAYFA!A25</f>
        <v>//beşbinaltıyüz TL ellisekiz Kuruş//</v>
      </c>
      <c r="F36" s="406"/>
      <c r="G36" s="406"/>
      <c r="H36" s="406"/>
      <c r="I36" s="406"/>
      <c r="J36" s="406"/>
      <c r="K36" s="406"/>
      <c r="L36" s="406"/>
      <c r="M36" s="406"/>
      <c r="N36" s="406"/>
      <c r="O36" s="406"/>
      <c r="P36" s="406"/>
      <c r="Q36" s="406"/>
      <c r="R36" s="406"/>
      <c r="S36" s="30" t="s">
        <v>152</v>
      </c>
      <c r="T36" s="31"/>
      <c r="U36" s="31"/>
      <c r="V36" s="31"/>
      <c r="W36" s="31"/>
      <c r="X36" s="30"/>
      <c r="Y36" s="30"/>
      <c r="Z36" s="30"/>
      <c r="AA36" s="30"/>
      <c r="AB36" s="30"/>
      <c r="AC36" s="30"/>
      <c r="AD36" s="30"/>
      <c r="AE36" s="30"/>
      <c r="AF36" s="30"/>
      <c r="AG36" s="30"/>
      <c r="AH36" s="30"/>
      <c r="AI36" s="30"/>
      <c r="AJ36" s="30"/>
      <c r="AK36" s="30"/>
      <c r="AL36" s="30"/>
    </row>
    <row r="37" spans="1:38" ht="10.5" customHeight="1" x14ac:dyDescent="0.2">
      <c r="A37" s="11"/>
      <c r="B37" s="11"/>
      <c r="C37" s="11"/>
      <c r="D37" s="11"/>
      <c r="E37" s="11"/>
      <c r="F37" s="8"/>
      <c r="G37" s="8"/>
      <c r="H37" s="8"/>
      <c r="I37" s="8"/>
      <c r="J37" s="8"/>
      <c r="K37" s="8"/>
      <c r="L37" s="8"/>
      <c r="M37" s="8"/>
      <c r="N37" s="8"/>
      <c r="O37" s="8"/>
      <c r="P37" s="8"/>
      <c r="Q37" s="8"/>
      <c r="R37" s="8"/>
      <c r="S37" s="8"/>
      <c r="T37" s="8"/>
      <c r="U37" s="8"/>
      <c r="V37" s="8"/>
      <c r="W37" s="8"/>
      <c r="X37" s="11"/>
      <c r="Y37" s="11"/>
      <c r="Z37" s="11"/>
      <c r="AA37" s="11"/>
      <c r="AB37" s="11"/>
      <c r="AC37" s="11"/>
      <c r="AD37" s="11"/>
      <c r="AE37" s="11"/>
      <c r="AF37" s="11"/>
      <c r="AG37" s="11"/>
      <c r="AH37" s="11"/>
      <c r="AI37" s="11"/>
      <c r="AJ37" s="11"/>
      <c r="AK37" s="11"/>
      <c r="AL37" s="11"/>
    </row>
    <row r="38" spans="1:38" ht="11.45" customHeight="1" x14ac:dyDescent="0.2">
      <c r="A38" s="336" t="s">
        <v>153</v>
      </c>
      <c r="B38" s="337"/>
      <c r="C38" s="337"/>
      <c r="D38" s="338"/>
      <c r="E38" s="336" t="s">
        <v>154</v>
      </c>
      <c r="F38" s="337"/>
      <c r="G38" s="337"/>
      <c r="H38" s="338"/>
      <c r="I38" s="336" t="s">
        <v>202</v>
      </c>
      <c r="J38" s="337"/>
      <c r="K38" s="337"/>
      <c r="L38" s="338"/>
      <c r="M38" s="336" t="s">
        <v>53</v>
      </c>
      <c r="N38" s="337"/>
      <c r="O38" s="337"/>
      <c r="P38" s="338"/>
      <c r="Q38" s="336" t="s">
        <v>54</v>
      </c>
      <c r="R38" s="337"/>
      <c r="S38" s="337"/>
      <c r="T38" s="338"/>
      <c r="U38" s="389" t="s">
        <v>155</v>
      </c>
      <c r="V38" s="389"/>
      <c r="W38" s="389"/>
      <c r="X38" s="389"/>
      <c r="AA38" s="390" t="s">
        <v>156</v>
      </c>
      <c r="AB38" s="390"/>
      <c r="AC38" s="390"/>
      <c r="AD38" s="390"/>
      <c r="AE38" s="390"/>
      <c r="AF38" s="390"/>
      <c r="AG38" s="390"/>
      <c r="AH38" s="390"/>
      <c r="AI38" s="390"/>
      <c r="AJ38" s="390"/>
      <c r="AK38" s="390"/>
    </row>
    <row r="39" spans="1:38" ht="11.45" customHeight="1" x14ac:dyDescent="0.2">
      <c r="A39" s="339"/>
      <c r="B39" s="340"/>
      <c r="C39" s="340"/>
      <c r="D39" s="341"/>
      <c r="E39" s="339"/>
      <c r="F39" s="340"/>
      <c r="G39" s="340"/>
      <c r="H39" s="341"/>
      <c r="I39" s="339"/>
      <c r="J39" s="340"/>
      <c r="K39" s="340"/>
      <c r="L39" s="341"/>
      <c r="M39" s="339"/>
      <c r="N39" s="340"/>
      <c r="O39" s="340"/>
      <c r="P39" s="341"/>
      <c r="Q39" s="339"/>
      <c r="R39" s="340"/>
      <c r="S39" s="340"/>
      <c r="T39" s="341"/>
      <c r="U39" s="389"/>
      <c r="V39" s="389"/>
      <c r="W39" s="389"/>
      <c r="X39" s="389"/>
      <c r="AA39" s="391">
        <f ca="1">TODAY()</f>
        <v>43899</v>
      </c>
      <c r="AB39" s="390"/>
      <c r="AC39" s="390"/>
      <c r="AD39" s="390"/>
      <c r="AE39" s="390"/>
      <c r="AF39" s="390"/>
      <c r="AG39" s="390"/>
      <c r="AH39" s="390"/>
      <c r="AI39" s="390"/>
      <c r="AJ39" s="390"/>
      <c r="AK39" s="390"/>
    </row>
    <row r="40" spans="1:38" ht="22.5" customHeight="1" x14ac:dyDescent="0.2">
      <c r="A40" s="378"/>
      <c r="B40" s="379"/>
      <c r="C40" s="379"/>
      <c r="D40" s="380"/>
      <c r="E40" s="384">
        <f>S12+S13</f>
        <v>10250.440000000002</v>
      </c>
      <c r="F40" s="385"/>
      <c r="G40" s="385"/>
      <c r="H40" s="385"/>
      <c r="I40" s="388">
        <f>S14</f>
        <v>894.31999999999994</v>
      </c>
      <c r="J40" s="388"/>
      <c r="K40" s="388"/>
      <c r="L40" s="388"/>
      <c r="M40" s="388">
        <f>BORDRO!S58</f>
        <v>4096.6899999999996</v>
      </c>
      <c r="N40" s="388"/>
      <c r="O40" s="388"/>
      <c r="P40" s="388"/>
      <c r="Q40" s="388">
        <f>(E40+I40)-M40</f>
        <v>7048.0700000000024</v>
      </c>
      <c r="R40" s="388"/>
      <c r="S40" s="388"/>
      <c r="T40" s="388"/>
      <c r="U40" s="398"/>
      <c r="V40" s="398"/>
      <c r="W40" s="398"/>
      <c r="X40" s="398"/>
      <c r="AA40" s="376"/>
      <c r="AB40" s="376"/>
      <c r="AC40" s="376"/>
      <c r="AD40" s="376"/>
      <c r="AE40" s="376"/>
      <c r="AF40" s="376"/>
      <c r="AG40" s="376"/>
      <c r="AH40" s="376"/>
      <c r="AI40" s="376"/>
      <c r="AJ40" s="376"/>
      <c r="AK40" s="376"/>
    </row>
    <row r="41" spans="1:38" ht="11.45" customHeight="1" x14ac:dyDescent="0.2">
      <c r="A41" s="381"/>
      <c r="B41" s="382"/>
      <c r="C41" s="382"/>
      <c r="D41" s="383"/>
      <c r="E41" s="386"/>
      <c r="F41" s="387"/>
      <c r="G41" s="387"/>
      <c r="H41" s="387"/>
      <c r="I41" s="388"/>
      <c r="J41" s="388"/>
      <c r="K41" s="388"/>
      <c r="L41" s="388"/>
      <c r="M41" s="388"/>
      <c r="N41" s="388"/>
      <c r="O41" s="388"/>
      <c r="P41" s="388"/>
      <c r="Q41" s="388"/>
      <c r="R41" s="388"/>
      <c r="S41" s="388"/>
      <c r="T41" s="388"/>
      <c r="U41" s="398"/>
      <c r="V41" s="398"/>
      <c r="W41" s="398"/>
      <c r="X41" s="398"/>
      <c r="AA41" s="376"/>
      <c r="AB41" s="376"/>
      <c r="AC41" s="376"/>
      <c r="AD41" s="376"/>
      <c r="AE41" s="376"/>
      <c r="AF41" s="376"/>
      <c r="AG41" s="376"/>
      <c r="AH41" s="376"/>
      <c r="AI41" s="376"/>
      <c r="AJ41" s="376"/>
      <c r="AK41" s="376"/>
    </row>
    <row r="42" spans="1:38" ht="11.45" customHeight="1" x14ac:dyDescent="0.2">
      <c r="A42" s="373" t="s">
        <v>55</v>
      </c>
      <c r="B42" s="374"/>
      <c r="C42" s="374"/>
      <c r="D42" s="374"/>
      <c r="E42" s="374"/>
      <c r="F42" s="374"/>
      <c r="G42" s="374"/>
      <c r="H42" s="374"/>
      <c r="I42" s="374"/>
      <c r="J42" s="374"/>
      <c r="K42" s="374"/>
      <c r="L42" s="374"/>
      <c r="M42" s="374"/>
      <c r="N42" s="374"/>
      <c r="O42" s="374"/>
      <c r="P42" s="374"/>
      <c r="Q42" s="374"/>
      <c r="R42" s="375"/>
      <c r="S42" s="32"/>
      <c r="T42" s="32"/>
      <c r="U42" s="33"/>
      <c r="V42" s="33"/>
      <c r="W42" s="33"/>
      <c r="X42" s="33"/>
    </row>
    <row r="43" spans="1:38" x14ac:dyDescent="0.2">
      <c r="A43" s="377" t="s">
        <v>56</v>
      </c>
      <c r="B43" s="377"/>
      <c r="C43" s="377"/>
      <c r="D43" s="377"/>
      <c r="E43" s="377"/>
      <c r="F43" s="377" t="s">
        <v>57</v>
      </c>
      <c r="G43" s="377"/>
      <c r="H43" s="377"/>
      <c r="I43" s="377"/>
      <c r="J43" s="377"/>
      <c r="K43" s="377"/>
      <c r="L43" s="377" t="s">
        <v>157</v>
      </c>
      <c r="M43" s="377"/>
      <c r="N43" s="377"/>
      <c r="O43" s="377"/>
      <c r="P43" s="377"/>
      <c r="Q43" s="377"/>
      <c r="R43" s="377"/>
      <c r="S43" s="373" t="s">
        <v>58</v>
      </c>
      <c r="T43" s="374"/>
      <c r="U43" s="374"/>
      <c r="V43" s="374"/>
      <c r="W43" s="374"/>
      <c r="X43" s="374"/>
      <c r="Y43" s="374"/>
      <c r="Z43" s="374"/>
      <c r="AA43" s="374"/>
      <c r="AB43" s="374"/>
      <c r="AC43" s="374"/>
      <c r="AD43" s="374"/>
      <c r="AE43" s="374"/>
      <c r="AF43" s="374"/>
      <c r="AG43" s="374"/>
      <c r="AH43" s="374"/>
      <c r="AI43" s="374"/>
      <c r="AJ43" s="374"/>
      <c r="AK43" s="374"/>
      <c r="AL43" s="375"/>
    </row>
    <row r="44" spans="1:38" x14ac:dyDescent="0.2">
      <c r="A44" s="345"/>
      <c r="B44" s="345"/>
      <c r="C44" s="345"/>
      <c r="D44" s="345"/>
      <c r="E44" s="345"/>
      <c r="F44" s="345"/>
      <c r="G44" s="345"/>
      <c r="H44" s="345"/>
      <c r="I44" s="345"/>
      <c r="J44" s="345"/>
      <c r="K44" s="345"/>
      <c r="L44" s="345"/>
      <c r="M44" s="345"/>
      <c r="N44" s="345"/>
      <c r="O44" s="345"/>
      <c r="P44" s="345"/>
      <c r="Q44" s="345"/>
      <c r="R44" s="345"/>
      <c r="S44" s="34"/>
      <c r="T44" s="369" t="s">
        <v>63</v>
      </c>
      <c r="U44" s="369"/>
      <c r="V44" s="369"/>
      <c r="W44" s="369"/>
      <c r="X44" s="369"/>
      <c r="Y44" s="369"/>
      <c r="Z44" s="369"/>
      <c r="AA44" s="369"/>
      <c r="AB44" s="369"/>
      <c r="AC44" s="369"/>
      <c r="AD44" s="369"/>
      <c r="AE44" s="369"/>
      <c r="AF44" s="369"/>
      <c r="AG44" s="369"/>
      <c r="AH44" s="369"/>
      <c r="AI44" s="369"/>
      <c r="AJ44" s="369"/>
      <c r="AK44" s="2"/>
      <c r="AL44" s="3"/>
    </row>
    <row r="45" spans="1:38" x14ac:dyDescent="0.2">
      <c r="A45" s="345"/>
      <c r="B45" s="345"/>
      <c r="C45" s="345"/>
      <c r="D45" s="345"/>
      <c r="E45" s="345"/>
      <c r="F45" s="345"/>
      <c r="G45" s="345"/>
      <c r="H45" s="345"/>
      <c r="I45" s="345"/>
      <c r="J45" s="345"/>
      <c r="K45" s="345"/>
      <c r="L45" s="345"/>
      <c r="M45" s="345"/>
      <c r="N45" s="345"/>
      <c r="O45" s="345"/>
      <c r="P45" s="345"/>
      <c r="Q45" s="345"/>
      <c r="R45" s="345"/>
      <c r="S45" s="35"/>
      <c r="T45" s="369" t="s">
        <v>220</v>
      </c>
      <c r="U45" s="369"/>
      <c r="V45" s="369"/>
      <c r="W45" s="369"/>
      <c r="X45" s="369"/>
      <c r="Y45" s="369"/>
      <c r="Z45" s="369"/>
      <c r="AA45" s="369"/>
      <c r="AB45" s="369"/>
      <c r="AC45" s="369"/>
      <c r="AD45" s="369"/>
      <c r="AE45" s="369"/>
      <c r="AF45" s="369"/>
      <c r="AG45" s="369"/>
      <c r="AH45" s="369"/>
      <c r="AI45" s="369"/>
      <c r="AJ45" s="369"/>
      <c r="AK45" s="36"/>
      <c r="AL45" s="37"/>
    </row>
    <row r="46" spans="1:38" x14ac:dyDescent="0.2">
      <c r="A46" s="373" t="s">
        <v>59</v>
      </c>
      <c r="B46" s="374"/>
      <c r="C46" s="374"/>
      <c r="D46" s="374"/>
      <c r="E46" s="374"/>
      <c r="F46" s="374"/>
      <c r="G46" s="374"/>
      <c r="H46" s="374"/>
      <c r="I46" s="374"/>
      <c r="J46" s="374"/>
      <c r="K46" s="374"/>
      <c r="L46" s="374"/>
      <c r="M46" s="374"/>
      <c r="N46" s="374"/>
      <c r="O46" s="374"/>
      <c r="P46" s="374"/>
      <c r="Q46" s="374"/>
      <c r="R46" s="375"/>
      <c r="S46" s="35"/>
      <c r="T46" s="369" t="s">
        <v>221</v>
      </c>
      <c r="U46" s="369"/>
      <c r="V46" s="369"/>
      <c r="W46" s="369"/>
      <c r="X46" s="369"/>
      <c r="Y46" s="369"/>
      <c r="Z46" s="369"/>
      <c r="AA46" s="369"/>
      <c r="AB46" s="369"/>
      <c r="AC46" s="369"/>
      <c r="AD46" s="369"/>
      <c r="AE46" s="369"/>
      <c r="AF46" s="369"/>
      <c r="AG46" s="369"/>
      <c r="AH46" s="369"/>
      <c r="AI46" s="369"/>
      <c r="AJ46" s="369"/>
      <c r="AK46" s="36"/>
      <c r="AL46" s="37"/>
    </row>
    <row r="47" spans="1:38" x14ac:dyDescent="0.2">
      <c r="A47" s="370" t="s">
        <v>60</v>
      </c>
      <c r="B47" s="371"/>
      <c r="C47" s="371"/>
      <c r="D47" s="372"/>
      <c r="E47" s="373" t="s">
        <v>1</v>
      </c>
      <c r="F47" s="374"/>
      <c r="G47" s="374"/>
      <c r="H47" s="374"/>
      <c r="I47" s="373" t="s">
        <v>61</v>
      </c>
      <c r="J47" s="374"/>
      <c r="K47" s="374"/>
      <c r="L47" s="374"/>
      <c r="M47" s="375"/>
      <c r="N47" s="373" t="s">
        <v>2</v>
      </c>
      <c r="O47" s="374"/>
      <c r="P47" s="374"/>
      <c r="Q47" s="374"/>
      <c r="R47" s="375"/>
      <c r="S47" s="35"/>
      <c r="T47" s="369" t="s">
        <v>168</v>
      </c>
      <c r="U47" s="369"/>
      <c r="V47" s="369"/>
      <c r="W47" s="369"/>
      <c r="X47" s="369"/>
      <c r="Y47" s="369"/>
      <c r="Z47" s="369"/>
      <c r="AA47" s="369"/>
      <c r="AB47" s="369"/>
      <c r="AC47" s="369"/>
      <c r="AD47" s="369"/>
      <c r="AE47" s="369"/>
      <c r="AF47" s="369"/>
      <c r="AG47" s="369"/>
      <c r="AH47" s="369"/>
      <c r="AI47" s="369"/>
      <c r="AJ47" s="369"/>
      <c r="AK47" s="36"/>
      <c r="AL47" s="37"/>
    </row>
    <row r="48" spans="1:38" x14ac:dyDescent="0.2">
      <c r="A48" s="363"/>
      <c r="B48" s="364"/>
      <c r="C48" s="364"/>
      <c r="D48" s="365"/>
      <c r="E48" s="363"/>
      <c r="F48" s="364"/>
      <c r="G48" s="364"/>
      <c r="H48" s="364"/>
      <c r="I48" s="363"/>
      <c r="J48" s="364"/>
      <c r="K48" s="364"/>
      <c r="L48" s="364"/>
      <c r="M48" s="365"/>
      <c r="N48" s="363"/>
      <c r="O48" s="364"/>
      <c r="P48" s="364"/>
      <c r="Q48" s="364"/>
      <c r="R48" s="365"/>
      <c r="S48" s="35"/>
      <c r="T48" s="369" t="s">
        <v>222</v>
      </c>
      <c r="U48" s="369"/>
      <c r="V48" s="369"/>
      <c r="W48" s="369"/>
      <c r="X48" s="369"/>
      <c r="Y48" s="369"/>
      <c r="Z48" s="369"/>
      <c r="AA48" s="369"/>
      <c r="AB48" s="369"/>
      <c r="AC48" s="369"/>
      <c r="AD48" s="369"/>
      <c r="AE48" s="369"/>
      <c r="AF48" s="369"/>
      <c r="AG48" s="369"/>
      <c r="AH48" s="369"/>
      <c r="AI48" s="369"/>
      <c r="AJ48" s="369"/>
      <c r="AK48" s="36"/>
      <c r="AL48" s="37"/>
    </row>
    <row r="49" spans="1:38" x14ac:dyDescent="0.2">
      <c r="A49" s="366"/>
      <c r="B49" s="367"/>
      <c r="C49" s="367"/>
      <c r="D49" s="368"/>
      <c r="E49" s="366"/>
      <c r="F49" s="367"/>
      <c r="G49" s="367"/>
      <c r="H49" s="367"/>
      <c r="I49" s="366"/>
      <c r="J49" s="367"/>
      <c r="K49" s="367"/>
      <c r="L49" s="367"/>
      <c r="M49" s="368"/>
      <c r="N49" s="366"/>
      <c r="O49" s="367"/>
      <c r="P49" s="367"/>
      <c r="Q49" s="367"/>
      <c r="R49" s="368"/>
      <c r="S49" s="35"/>
      <c r="T49" s="369"/>
      <c r="U49" s="369"/>
      <c r="V49" s="369"/>
      <c r="W49" s="369"/>
      <c r="X49" s="369"/>
      <c r="Y49" s="369"/>
      <c r="Z49" s="369"/>
      <c r="AA49" s="369"/>
      <c r="AB49" s="369"/>
      <c r="AC49" s="369"/>
      <c r="AD49" s="369"/>
      <c r="AE49" s="369"/>
      <c r="AF49" s="369"/>
      <c r="AG49" s="369"/>
      <c r="AH49" s="369"/>
      <c r="AI49" s="369"/>
      <c r="AJ49" s="369"/>
      <c r="AK49" s="36"/>
      <c r="AL49" s="37"/>
    </row>
    <row r="50" spans="1:38" ht="11.45" customHeight="1" x14ac:dyDescent="0.2">
      <c r="A50" s="359"/>
      <c r="B50" s="360"/>
      <c r="C50" s="360"/>
      <c r="D50" s="360"/>
      <c r="E50" s="360"/>
      <c r="F50" s="360"/>
      <c r="G50" s="360"/>
      <c r="H50" s="360"/>
      <c r="I50" s="360"/>
      <c r="J50" s="360"/>
      <c r="K50" s="360"/>
      <c r="L50" s="360"/>
      <c r="M50" s="361"/>
      <c r="N50" s="359"/>
      <c r="O50" s="360"/>
      <c r="P50" s="360"/>
      <c r="Q50" s="360"/>
      <c r="R50" s="360"/>
      <c r="S50" s="360"/>
      <c r="T50" s="360"/>
      <c r="U50" s="360"/>
      <c r="V50" s="360"/>
      <c r="W50" s="360"/>
      <c r="X50" s="361"/>
      <c r="Y50" s="359"/>
      <c r="Z50" s="360"/>
      <c r="AA50" s="360"/>
      <c r="AB50" s="360"/>
      <c r="AC50" s="360"/>
      <c r="AD50" s="360"/>
      <c r="AE50" s="360"/>
      <c r="AF50" s="360"/>
      <c r="AG50" s="360"/>
      <c r="AH50" s="360"/>
      <c r="AI50" s="360"/>
      <c r="AJ50" s="360"/>
      <c r="AK50" s="360"/>
      <c r="AL50" s="361"/>
    </row>
    <row r="51" spans="1:38" ht="11.45" customHeight="1" x14ac:dyDescent="0.2">
      <c r="A51" s="351"/>
      <c r="B51" s="352"/>
      <c r="C51" s="352"/>
      <c r="D51" s="352"/>
      <c r="E51" s="352"/>
      <c r="F51" s="352"/>
      <c r="G51" s="352"/>
      <c r="H51" s="352"/>
      <c r="I51" s="352"/>
      <c r="J51" s="352"/>
      <c r="K51" s="352"/>
      <c r="L51" s="352"/>
      <c r="M51" s="353"/>
      <c r="N51" s="351" t="s">
        <v>3</v>
      </c>
      <c r="O51" s="352"/>
      <c r="P51" s="352"/>
      <c r="Q51" s="352"/>
      <c r="R51" s="352"/>
      <c r="S51" s="352"/>
      <c r="T51" s="352"/>
      <c r="U51" s="352"/>
      <c r="V51" s="352"/>
      <c r="W51" s="352"/>
      <c r="X51" s="353"/>
      <c r="Y51" s="351" t="s">
        <v>158</v>
      </c>
      <c r="Z51" s="352"/>
      <c r="AA51" s="352"/>
      <c r="AB51" s="352"/>
      <c r="AC51" s="352"/>
      <c r="AD51" s="352"/>
      <c r="AE51" s="352"/>
      <c r="AF51" s="352"/>
      <c r="AG51" s="352"/>
      <c r="AH51" s="352"/>
      <c r="AI51" s="352"/>
      <c r="AJ51" s="352"/>
      <c r="AK51" s="352"/>
      <c r="AL51" s="353"/>
    </row>
    <row r="52" spans="1:38" ht="11.45" customHeight="1" x14ac:dyDescent="0.2">
      <c r="A52" s="351" t="str">
        <f>Y52</f>
        <v>……/……./2016</v>
      </c>
      <c r="B52" s="352"/>
      <c r="C52" s="352"/>
      <c r="D52" s="352"/>
      <c r="E52" s="352"/>
      <c r="F52" s="352"/>
      <c r="G52" s="352"/>
      <c r="H52" s="352"/>
      <c r="I52" s="352"/>
      <c r="J52" s="352"/>
      <c r="K52" s="352"/>
      <c r="L52" s="352"/>
      <c r="M52" s="353"/>
      <c r="N52" s="362">
        <f ca="1">AA39</f>
        <v>43899</v>
      </c>
      <c r="O52" s="352"/>
      <c r="P52" s="352"/>
      <c r="Q52" s="352"/>
      <c r="R52" s="352"/>
      <c r="S52" s="352"/>
      <c r="T52" s="352"/>
      <c r="U52" s="352"/>
      <c r="V52" s="352"/>
      <c r="W52" s="352"/>
      <c r="X52" s="353"/>
      <c r="Y52" s="351" t="s">
        <v>213</v>
      </c>
      <c r="Z52" s="352"/>
      <c r="AA52" s="352"/>
      <c r="AB52" s="352"/>
      <c r="AC52" s="352"/>
      <c r="AD52" s="352"/>
      <c r="AE52" s="352"/>
      <c r="AF52" s="352"/>
      <c r="AG52" s="352"/>
      <c r="AH52" s="352"/>
      <c r="AI52" s="352"/>
      <c r="AJ52" s="352"/>
      <c r="AK52" s="352"/>
      <c r="AL52" s="353"/>
    </row>
    <row r="53" spans="1:38" ht="11.45" customHeight="1" x14ac:dyDescent="0.2">
      <c r="A53" s="351"/>
      <c r="B53" s="352"/>
      <c r="C53" s="352"/>
      <c r="D53" s="352"/>
      <c r="E53" s="352"/>
      <c r="F53" s="352"/>
      <c r="G53" s="352"/>
      <c r="H53" s="352"/>
      <c r="I53" s="352"/>
      <c r="J53" s="352"/>
      <c r="K53" s="352"/>
      <c r="L53" s="352"/>
      <c r="M53" s="353"/>
      <c r="N53" s="351" t="s">
        <v>159</v>
      </c>
      <c r="O53" s="352"/>
      <c r="P53" s="352"/>
      <c r="Q53" s="352"/>
      <c r="R53" s="352"/>
      <c r="S53" s="352"/>
      <c r="T53" s="352"/>
      <c r="U53" s="352"/>
      <c r="V53" s="352"/>
      <c r="W53" s="352"/>
      <c r="X53" s="353"/>
      <c r="Y53" s="351" t="s">
        <v>160</v>
      </c>
      <c r="Z53" s="352"/>
      <c r="AA53" s="352"/>
      <c r="AB53" s="352"/>
      <c r="AC53" s="352"/>
      <c r="AD53" s="352"/>
      <c r="AE53" s="352"/>
      <c r="AF53" s="352"/>
      <c r="AG53" s="352"/>
      <c r="AH53" s="352"/>
      <c r="AI53" s="352"/>
      <c r="AJ53" s="352"/>
      <c r="AK53" s="352"/>
      <c r="AL53" s="353"/>
    </row>
    <row r="54" spans="1:38" ht="11.45" customHeight="1" x14ac:dyDescent="0.2">
      <c r="A54" s="351"/>
      <c r="B54" s="352"/>
      <c r="C54" s="352"/>
      <c r="D54" s="352"/>
      <c r="E54" s="352"/>
      <c r="F54" s="352"/>
      <c r="G54" s="352"/>
      <c r="H54" s="352"/>
      <c r="I54" s="352"/>
      <c r="J54" s="352"/>
      <c r="K54" s="352"/>
      <c r="L54" s="352"/>
      <c r="M54" s="353"/>
      <c r="N54" s="351"/>
      <c r="O54" s="352"/>
      <c r="P54" s="352"/>
      <c r="Q54" s="352"/>
      <c r="R54" s="352"/>
      <c r="S54" s="352"/>
      <c r="T54" s="352"/>
      <c r="U54" s="352"/>
      <c r="V54" s="352"/>
      <c r="W54" s="352"/>
      <c r="X54" s="353"/>
      <c r="Y54" s="351"/>
      <c r="Z54" s="352"/>
      <c r="AA54" s="352"/>
      <c r="AB54" s="352"/>
      <c r="AC54" s="352"/>
      <c r="AD54" s="352"/>
      <c r="AE54" s="352"/>
      <c r="AF54" s="352"/>
      <c r="AG54" s="352"/>
      <c r="AH54" s="352"/>
      <c r="AI54" s="352"/>
      <c r="AJ54" s="352"/>
      <c r="AK54" s="352"/>
      <c r="AL54" s="353"/>
    </row>
    <row r="55" spans="1:38" ht="11.45" customHeight="1" x14ac:dyDescent="0.2">
      <c r="A55" s="351"/>
      <c r="B55" s="352"/>
      <c r="C55" s="352"/>
      <c r="D55" s="352"/>
      <c r="E55" s="352"/>
      <c r="F55" s="352"/>
      <c r="G55" s="352"/>
      <c r="H55" s="352"/>
      <c r="I55" s="352"/>
      <c r="J55" s="352"/>
      <c r="K55" s="352"/>
      <c r="L55" s="352"/>
      <c r="M55" s="353"/>
      <c r="N55" s="351"/>
      <c r="O55" s="352"/>
      <c r="P55" s="352"/>
      <c r="Q55" s="352"/>
      <c r="R55" s="352"/>
      <c r="S55" s="352"/>
      <c r="T55" s="352"/>
      <c r="U55" s="352"/>
      <c r="V55" s="352"/>
      <c r="W55" s="352"/>
      <c r="X55" s="353"/>
      <c r="Y55" s="351"/>
      <c r="Z55" s="352"/>
      <c r="AA55" s="352"/>
      <c r="AB55" s="352"/>
      <c r="AC55" s="352"/>
      <c r="AD55" s="352"/>
      <c r="AE55" s="352"/>
      <c r="AF55" s="352"/>
      <c r="AG55" s="352"/>
      <c r="AH55" s="352"/>
      <c r="AI55" s="352"/>
      <c r="AJ55" s="352"/>
      <c r="AK55" s="352"/>
      <c r="AL55" s="353"/>
    </row>
    <row r="56" spans="1:38" ht="11.45" customHeight="1" x14ac:dyDescent="0.2">
      <c r="A56" s="351"/>
      <c r="B56" s="352"/>
      <c r="C56" s="352"/>
      <c r="D56" s="352"/>
      <c r="E56" s="352"/>
      <c r="F56" s="352"/>
      <c r="G56" s="352"/>
      <c r="H56" s="352"/>
      <c r="I56" s="352"/>
      <c r="J56" s="352"/>
      <c r="K56" s="352"/>
      <c r="L56" s="352"/>
      <c r="M56" s="353"/>
      <c r="N56" s="354"/>
      <c r="O56" s="352"/>
      <c r="P56" s="352"/>
      <c r="Q56" s="352"/>
      <c r="R56" s="352"/>
      <c r="S56" s="352"/>
      <c r="T56" s="352"/>
      <c r="U56" s="352"/>
      <c r="V56" s="352"/>
      <c r="W56" s="352"/>
      <c r="X56" s="353"/>
      <c r="Y56" s="354"/>
      <c r="Z56" s="352"/>
      <c r="AA56" s="352"/>
      <c r="AB56" s="352"/>
      <c r="AC56" s="352"/>
      <c r="AD56" s="352"/>
      <c r="AE56" s="352"/>
      <c r="AF56" s="352"/>
      <c r="AG56" s="352"/>
      <c r="AH56" s="352"/>
      <c r="AI56" s="352"/>
      <c r="AJ56" s="352"/>
      <c r="AK56" s="352"/>
      <c r="AL56" s="353"/>
    </row>
    <row r="57" spans="1:38" ht="11.45" customHeight="1" x14ac:dyDescent="0.2">
      <c r="A57" s="355"/>
      <c r="B57" s="356"/>
      <c r="C57" s="356"/>
      <c r="D57" s="356"/>
      <c r="E57" s="356"/>
      <c r="F57" s="356"/>
      <c r="G57" s="356"/>
      <c r="H57" s="356"/>
      <c r="I57" s="356"/>
      <c r="J57" s="356"/>
      <c r="K57" s="356"/>
      <c r="L57" s="356"/>
      <c r="M57" s="357"/>
      <c r="N57" s="358"/>
      <c r="O57" s="356"/>
      <c r="P57" s="356"/>
      <c r="Q57" s="356"/>
      <c r="R57" s="356"/>
      <c r="S57" s="356"/>
      <c r="T57" s="356"/>
      <c r="U57" s="356"/>
      <c r="V57" s="356"/>
      <c r="W57" s="356"/>
      <c r="X57" s="357"/>
      <c r="Y57" s="358"/>
      <c r="Z57" s="356"/>
      <c r="AA57" s="356"/>
      <c r="AB57" s="356"/>
      <c r="AC57" s="356"/>
      <c r="AD57" s="356"/>
      <c r="AE57" s="356"/>
      <c r="AF57" s="356"/>
      <c r="AG57" s="356"/>
      <c r="AH57" s="356"/>
      <c r="AI57" s="356"/>
      <c r="AJ57" s="356"/>
      <c r="AK57" s="356"/>
      <c r="AL57" s="357"/>
    </row>
    <row r="58" spans="1:38" ht="7.5" customHeight="1" x14ac:dyDescent="0.2">
      <c r="A58" s="34"/>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346"/>
      <c r="AI58" s="346"/>
      <c r="AJ58" s="346"/>
      <c r="AK58" s="346"/>
      <c r="AL58" s="3"/>
    </row>
    <row r="59" spans="1:38" x14ac:dyDescent="0.2">
      <c r="A59" s="347" t="s">
        <v>62</v>
      </c>
      <c r="B59" s="348"/>
      <c r="C59" s="348"/>
      <c r="D59" s="349" t="str">
        <f>SAYFA!G25</f>
        <v>//yedibinkırksekiz TL yedi Kuruş//</v>
      </c>
      <c r="E59" s="349"/>
      <c r="F59" s="349"/>
      <c r="G59" s="349"/>
      <c r="H59" s="349"/>
      <c r="I59" s="349"/>
      <c r="J59" s="349"/>
      <c r="K59" s="349"/>
      <c r="L59" s="349"/>
      <c r="M59" s="349"/>
      <c r="N59" s="349"/>
      <c r="O59" s="349"/>
      <c r="P59" s="349"/>
      <c r="Q59" s="349"/>
      <c r="R59" s="349"/>
      <c r="S59" s="31" t="s">
        <v>161</v>
      </c>
      <c r="T59" s="31"/>
      <c r="U59" s="31"/>
      <c r="V59" s="31"/>
      <c r="W59" s="31"/>
      <c r="X59" s="31"/>
      <c r="Y59" s="31"/>
      <c r="Z59" s="31"/>
      <c r="AA59" s="31"/>
      <c r="AB59" s="31"/>
      <c r="AC59" s="31"/>
      <c r="AD59" s="31"/>
      <c r="AE59" s="11"/>
      <c r="AF59" s="11"/>
      <c r="AG59" s="11"/>
      <c r="AH59" s="350"/>
      <c r="AI59" s="350"/>
      <c r="AJ59" s="350"/>
      <c r="AK59" s="350"/>
      <c r="AL59" s="12"/>
    </row>
    <row r="60" spans="1:38" ht="4.5" customHeight="1" x14ac:dyDescent="0.2">
      <c r="A60" s="6"/>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5"/>
    </row>
  </sheetData>
  <mergeCells count="228">
    <mergeCell ref="A17:D17"/>
    <mergeCell ref="M17:N17"/>
    <mergeCell ref="S17:X17"/>
    <mergeCell ref="Y17:AD17"/>
    <mergeCell ref="AE17:AL17"/>
    <mergeCell ref="AM18:AP19"/>
    <mergeCell ref="AM20:AP21"/>
    <mergeCell ref="AM22:AP22"/>
    <mergeCell ref="O6:Q6"/>
    <mergeCell ref="E9:H10"/>
    <mergeCell ref="I9:L10"/>
    <mergeCell ref="M9:N10"/>
    <mergeCell ref="M11:N11"/>
    <mergeCell ref="O9:R10"/>
    <mergeCell ref="A12:D12"/>
    <mergeCell ref="M12:N12"/>
    <mergeCell ref="S12:X12"/>
    <mergeCell ref="Y12:AD12"/>
    <mergeCell ref="S21:X21"/>
    <mergeCell ref="Y21:AD21"/>
    <mergeCell ref="Y14:AD14"/>
    <mergeCell ref="AE14:AL14"/>
    <mergeCell ref="A14:D14"/>
    <mergeCell ref="M14:N14"/>
    <mergeCell ref="R4:U4"/>
    <mergeCell ref="R5:U5"/>
    <mergeCell ref="A26:D26"/>
    <mergeCell ref="M26:N26"/>
    <mergeCell ref="A3:D3"/>
    <mergeCell ref="AE3:AL3"/>
    <mergeCell ref="Y4:AD4"/>
    <mergeCell ref="AE4:AL4"/>
    <mergeCell ref="R3:U3"/>
    <mergeCell ref="O4:Q4"/>
    <mergeCell ref="S26:X26"/>
    <mergeCell ref="AE26:AL26"/>
    <mergeCell ref="Y26:AD26"/>
    <mergeCell ref="S9:AD9"/>
    <mergeCell ref="AE9:AL11"/>
    <mergeCell ref="S10:X11"/>
    <mergeCell ref="Y10:AD11"/>
    <mergeCell ref="AE12:AL12"/>
    <mergeCell ref="A13:D13"/>
    <mergeCell ref="M13:N13"/>
    <mergeCell ref="S13:X13"/>
    <mergeCell ref="Y13:AD13"/>
    <mergeCell ref="AE13:AL13"/>
    <mergeCell ref="A9:D11"/>
    <mergeCell ref="AE23:AL23"/>
    <mergeCell ref="A23:D23"/>
    <mergeCell ref="M23:N23"/>
    <mergeCell ref="S23:X23"/>
    <mergeCell ref="Y23:AD23"/>
    <mergeCell ref="AE15:AL15"/>
    <mergeCell ref="AE16:AL16"/>
    <mergeCell ref="A16:D16"/>
    <mergeCell ref="M16:N16"/>
    <mergeCell ref="S16:X16"/>
    <mergeCell ref="Y16:AD16"/>
    <mergeCell ref="A15:D15"/>
    <mergeCell ref="M15:N15"/>
    <mergeCell ref="S15:X15"/>
    <mergeCell ref="Y15:AD15"/>
    <mergeCell ref="A19:D19"/>
    <mergeCell ref="A20:D20"/>
    <mergeCell ref="M18:N18"/>
    <mergeCell ref="M19:N19"/>
    <mergeCell ref="M20:N20"/>
    <mergeCell ref="Y19:AD19"/>
    <mergeCell ref="Y20:AD20"/>
    <mergeCell ref="S18:X18"/>
    <mergeCell ref="S19:X19"/>
    <mergeCell ref="M27:N27"/>
    <mergeCell ref="S27:X27"/>
    <mergeCell ref="Y27:AD27"/>
    <mergeCell ref="T47:AJ47"/>
    <mergeCell ref="AE29:AL29"/>
    <mergeCell ref="A30:D30"/>
    <mergeCell ref="M30:N30"/>
    <mergeCell ref="S30:X30"/>
    <mergeCell ref="Y30:AD30"/>
    <mergeCell ref="AE30:AL30"/>
    <mergeCell ref="A28:D28"/>
    <mergeCell ref="M28:N28"/>
    <mergeCell ref="S28:X28"/>
    <mergeCell ref="Y28:AD28"/>
    <mergeCell ref="A27:D27"/>
    <mergeCell ref="AE27:AL27"/>
    <mergeCell ref="AE28:AL28"/>
    <mergeCell ref="Y29:AD29"/>
    <mergeCell ref="A29:D29"/>
    <mergeCell ref="M29:N29"/>
    <mergeCell ref="S29:X29"/>
    <mergeCell ref="T46:AJ46"/>
    <mergeCell ref="AE31:AL31"/>
    <mergeCell ref="AE32:AL32"/>
    <mergeCell ref="U38:X39"/>
    <mergeCell ref="AA38:AK38"/>
    <mergeCell ref="AA39:AK39"/>
    <mergeCell ref="Q40:T41"/>
    <mergeCell ref="M31:N31"/>
    <mergeCell ref="S31:X31"/>
    <mergeCell ref="AE33:AL33"/>
    <mergeCell ref="A32:D32"/>
    <mergeCell ref="M32:N32"/>
    <mergeCell ref="S32:X32"/>
    <mergeCell ref="Y32:AD32"/>
    <mergeCell ref="U40:X41"/>
    <mergeCell ref="A34:R34"/>
    <mergeCell ref="S34:X34"/>
    <mergeCell ref="Y31:AD31"/>
    <mergeCell ref="A33:R33"/>
    <mergeCell ref="S33:X33"/>
    <mergeCell ref="Y33:AD33"/>
    <mergeCell ref="A31:D31"/>
    <mergeCell ref="Y34:AD34"/>
    <mergeCell ref="AE34:AL34"/>
    <mergeCell ref="M40:P41"/>
    <mergeCell ref="A36:D36"/>
    <mergeCell ref="E36:R36"/>
    <mergeCell ref="A38:D39"/>
    <mergeCell ref="E38:H39"/>
    <mergeCell ref="I38:L39"/>
    <mergeCell ref="M38:P39"/>
    <mergeCell ref="Q38:T39"/>
    <mergeCell ref="A44:E45"/>
    <mergeCell ref="F44:K45"/>
    <mergeCell ref="L44:R45"/>
    <mergeCell ref="A46:R46"/>
    <mergeCell ref="A47:D47"/>
    <mergeCell ref="E47:H47"/>
    <mergeCell ref="I47:M47"/>
    <mergeCell ref="N47:R47"/>
    <mergeCell ref="AA40:AK40"/>
    <mergeCell ref="AA41:AK41"/>
    <mergeCell ref="A42:R42"/>
    <mergeCell ref="A43:E43"/>
    <mergeCell ref="F43:K43"/>
    <mergeCell ref="L43:R43"/>
    <mergeCell ref="S43:AL43"/>
    <mergeCell ref="A40:D41"/>
    <mergeCell ref="E40:H41"/>
    <mergeCell ref="I40:L41"/>
    <mergeCell ref="T44:AJ44"/>
    <mergeCell ref="T45:AJ45"/>
    <mergeCell ref="A52:M52"/>
    <mergeCell ref="N52:X52"/>
    <mergeCell ref="Y52:AL52"/>
    <mergeCell ref="A48:D49"/>
    <mergeCell ref="E48:H49"/>
    <mergeCell ref="I48:M49"/>
    <mergeCell ref="N48:R49"/>
    <mergeCell ref="A50:M50"/>
    <mergeCell ref="N50:X50"/>
    <mergeCell ref="T48:AJ48"/>
    <mergeCell ref="T49:AJ49"/>
    <mergeCell ref="R6:U6"/>
    <mergeCell ref="AH58:AK58"/>
    <mergeCell ref="A59:C59"/>
    <mergeCell ref="D59:R59"/>
    <mergeCell ref="AH59:AK59"/>
    <mergeCell ref="A56:M56"/>
    <mergeCell ref="N56:X56"/>
    <mergeCell ref="Y56:AL56"/>
    <mergeCell ref="A57:M57"/>
    <mergeCell ref="N57:X57"/>
    <mergeCell ref="A53:M53"/>
    <mergeCell ref="N53:X53"/>
    <mergeCell ref="Y53:AL53"/>
    <mergeCell ref="Y57:AL57"/>
    <mergeCell ref="A54:M54"/>
    <mergeCell ref="N54:X54"/>
    <mergeCell ref="Y54:AL54"/>
    <mergeCell ref="A55:M55"/>
    <mergeCell ref="N55:X55"/>
    <mergeCell ref="Y55:AL55"/>
    <mergeCell ref="Y50:AL50"/>
    <mergeCell ref="A51:M51"/>
    <mergeCell ref="N51:X51"/>
    <mergeCell ref="Y51:AL51"/>
    <mergeCell ref="Y18:AD18"/>
    <mergeCell ref="A1:AL1"/>
    <mergeCell ref="V3:X8"/>
    <mergeCell ref="I5:J5"/>
    <mergeCell ref="I6:J6"/>
    <mergeCell ref="E3:J3"/>
    <mergeCell ref="E4:J4"/>
    <mergeCell ref="K3:N4"/>
    <mergeCell ref="K5:N6"/>
    <mergeCell ref="O3:Q3"/>
    <mergeCell ref="A7:D7"/>
    <mergeCell ref="E7:U7"/>
    <mergeCell ref="Y7:AD7"/>
    <mergeCell ref="AE7:AL7"/>
    <mergeCell ref="A8:D8"/>
    <mergeCell ref="Y8:AD8"/>
    <mergeCell ref="AE8:AL8"/>
    <mergeCell ref="Y5:AD5"/>
    <mergeCell ref="AE5:AL5"/>
    <mergeCell ref="A4:D4"/>
    <mergeCell ref="A5:D6"/>
    <mergeCell ref="AE6:AL6"/>
    <mergeCell ref="Y6:AD6"/>
    <mergeCell ref="O5:Q5"/>
    <mergeCell ref="S20:X20"/>
    <mergeCell ref="S14:X14"/>
    <mergeCell ref="AE24:AL24"/>
    <mergeCell ref="A25:D25"/>
    <mergeCell ref="M25:N25"/>
    <mergeCell ref="S25:X25"/>
    <mergeCell ref="Y25:AD25"/>
    <mergeCell ref="AE25:AL25"/>
    <mergeCell ref="A24:D24"/>
    <mergeCell ref="M24:N24"/>
    <mergeCell ref="AE21:AL21"/>
    <mergeCell ref="A22:D22"/>
    <mergeCell ref="M22:N22"/>
    <mergeCell ref="S22:X22"/>
    <mergeCell ref="Y22:AD22"/>
    <mergeCell ref="AE22:AL22"/>
    <mergeCell ref="S24:X24"/>
    <mergeCell ref="Y24:AD24"/>
    <mergeCell ref="A21:D21"/>
    <mergeCell ref="M21:N21"/>
    <mergeCell ref="A18:D18"/>
    <mergeCell ref="AE18:AL18"/>
    <mergeCell ref="AE19:AL19"/>
    <mergeCell ref="AE20:AL20"/>
  </mergeCells>
  <phoneticPr fontId="9" type="noConversion"/>
  <printOptions horizontalCentered="1"/>
  <pageMargins left="0.39370078740157483" right="0.19685039370078741" top="0.98425196850393704" bottom="0.98425196850393704"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3"/>
  <sheetViews>
    <sheetView zoomScale="90" workbookViewId="0">
      <pane xSplit="6" ySplit="5" topLeftCell="G6" activePane="bottomRight" state="frozen"/>
      <selection pane="topRight" activeCell="G1" sqref="G1"/>
      <selection pane="bottomLeft" activeCell="A6" sqref="A6"/>
      <selection pane="bottomRight" activeCell="G6" sqref="G6"/>
    </sheetView>
  </sheetViews>
  <sheetFormatPr defaultRowHeight="12.75" x14ac:dyDescent="0.2"/>
  <cols>
    <col min="1" max="1" width="5" style="42" customWidth="1"/>
    <col min="2" max="2" width="28.85546875" style="42" customWidth="1"/>
    <col min="3" max="3" width="14.140625" style="42" customWidth="1"/>
    <col min="4" max="4" width="11.5703125" style="42" customWidth="1"/>
    <col min="5" max="5" width="15" style="42" customWidth="1"/>
    <col min="6" max="16384" width="9.140625" style="42"/>
  </cols>
  <sheetData>
    <row r="1" spans="1:18" x14ac:dyDescent="0.2">
      <c r="A1" s="440" t="s">
        <v>170</v>
      </c>
      <c r="B1" s="440"/>
      <c r="C1" s="440"/>
      <c r="D1" s="440"/>
      <c r="E1" s="440"/>
      <c r="F1" s="440"/>
      <c r="G1" s="440"/>
      <c r="H1" s="440"/>
      <c r="I1" s="440"/>
      <c r="J1" s="440"/>
      <c r="K1" s="440"/>
      <c r="L1" s="440"/>
      <c r="M1" s="440"/>
      <c r="N1" s="440"/>
      <c r="O1" s="440"/>
      <c r="P1" s="440"/>
      <c r="Q1" s="440"/>
    </row>
    <row r="2" spans="1:18" x14ac:dyDescent="0.2">
      <c r="A2" s="43" t="s">
        <v>189</v>
      </c>
      <c r="B2" s="44"/>
      <c r="C2" s="45">
        <f>KONTROL!C5</f>
        <v>35316</v>
      </c>
      <c r="D2" s="44" t="s">
        <v>207</v>
      </c>
      <c r="E2" s="46">
        <v>2019</v>
      </c>
      <c r="F2" s="44"/>
      <c r="G2" s="44"/>
      <c r="H2" s="44"/>
      <c r="I2" s="44"/>
      <c r="J2" s="44"/>
      <c r="K2" s="44"/>
      <c r="L2" s="44"/>
      <c r="M2" s="44"/>
      <c r="N2" s="44"/>
      <c r="O2" s="44"/>
      <c r="P2" s="44"/>
      <c r="Q2" s="47"/>
    </row>
    <row r="3" spans="1:18" x14ac:dyDescent="0.2">
      <c r="A3" s="441" t="s">
        <v>171</v>
      </c>
      <c r="B3" s="48">
        <v>1</v>
      </c>
      <c r="C3" s="48">
        <v>2</v>
      </c>
      <c r="D3" s="48">
        <v>3</v>
      </c>
      <c r="E3" s="48">
        <v>4</v>
      </c>
      <c r="F3" s="441" t="s">
        <v>172</v>
      </c>
      <c r="G3" s="441"/>
      <c r="H3" s="441"/>
      <c r="I3" s="441"/>
      <c r="J3" s="441"/>
      <c r="K3" s="441"/>
      <c r="L3" s="441"/>
      <c r="M3" s="441"/>
      <c r="N3" s="441"/>
      <c r="O3" s="441"/>
      <c r="P3" s="441"/>
      <c r="Q3" s="441"/>
    </row>
    <row r="4" spans="1:18" s="49" customFormat="1" x14ac:dyDescent="0.2">
      <c r="A4" s="441"/>
      <c r="B4" s="444" t="s">
        <v>173</v>
      </c>
      <c r="C4" s="444" t="s">
        <v>174</v>
      </c>
      <c r="D4" s="444" t="s">
        <v>175</v>
      </c>
      <c r="E4" s="444" t="s">
        <v>176</v>
      </c>
      <c r="F4" s="441"/>
      <c r="G4" s="441"/>
      <c r="H4" s="441"/>
      <c r="I4" s="441"/>
      <c r="J4" s="441"/>
      <c r="K4" s="441"/>
      <c r="L4" s="441"/>
      <c r="M4" s="441"/>
      <c r="N4" s="441"/>
      <c r="O4" s="441"/>
      <c r="P4" s="441"/>
      <c r="Q4" s="441"/>
    </row>
    <row r="5" spans="1:18" ht="47.25" x14ac:dyDescent="0.2">
      <c r="A5" s="441"/>
      <c r="B5" s="444"/>
      <c r="C5" s="444"/>
      <c r="D5" s="444"/>
      <c r="E5" s="444"/>
      <c r="F5" s="50" t="s">
        <v>142</v>
      </c>
      <c r="G5" s="50" t="s">
        <v>131</v>
      </c>
      <c r="H5" s="50" t="s">
        <v>132</v>
      </c>
      <c r="I5" s="50" t="s">
        <v>133</v>
      </c>
      <c r="J5" s="50" t="s">
        <v>134</v>
      </c>
      <c r="K5" s="50" t="s">
        <v>135</v>
      </c>
      <c r="L5" s="50" t="s">
        <v>136</v>
      </c>
      <c r="M5" s="50" t="s">
        <v>137</v>
      </c>
      <c r="N5" s="50" t="s">
        <v>143</v>
      </c>
      <c r="O5" s="50" t="s">
        <v>144</v>
      </c>
      <c r="P5" s="50" t="s">
        <v>141</v>
      </c>
      <c r="Q5" s="50" t="s">
        <v>145</v>
      </c>
    </row>
    <row r="6" spans="1:18" ht="14.25" customHeight="1" x14ac:dyDescent="0.2">
      <c r="A6" s="51">
        <f>'BİLGİ GİRİŞİ'!A3</f>
        <v>1</v>
      </c>
      <c r="B6" s="55" t="str">
        <f>CONCATENATE('BİLGİ GİRİŞİ'!B3," ",'BİLGİ GİRİŞİ'!C3)</f>
        <v>ŞULE  ÇABUK</v>
      </c>
      <c r="C6" s="65">
        <f>'BİLGİ GİRİŞİ'!J3</f>
        <v>50</v>
      </c>
      <c r="D6" s="56">
        <f>ROUND(($C$2*C6)/100,2)</f>
        <v>17658</v>
      </c>
      <c r="E6" s="56">
        <f>ROUND((D6*0.15)/12,2)</f>
        <v>220.73</v>
      </c>
      <c r="F6" s="56">
        <f>'BİLGİ GİRİŞİ'!K3</f>
        <v>220.72499999999999</v>
      </c>
      <c r="G6" s="56">
        <f>'BİLGİ GİRİŞİ'!L3</f>
        <v>0</v>
      </c>
      <c r="H6" s="56">
        <f>'BİLGİ GİRİŞİ'!M3</f>
        <v>0</v>
      </c>
      <c r="I6" s="56">
        <f>'BİLGİ GİRİŞİ'!N3</f>
        <v>0</v>
      </c>
      <c r="J6" s="56">
        <f>'BİLGİ GİRİŞİ'!O3</f>
        <v>0</v>
      </c>
      <c r="K6" s="56">
        <f>'BİLGİ GİRİŞİ'!P3</f>
        <v>0</v>
      </c>
      <c r="L6" s="56">
        <f>'BİLGİ GİRİŞİ'!Q3</f>
        <v>0</v>
      </c>
      <c r="M6" s="56">
        <f>'BİLGİ GİRİŞİ'!R3</f>
        <v>0</v>
      </c>
      <c r="N6" s="56">
        <f>'BİLGİ GİRİŞİ'!S3</f>
        <v>0</v>
      </c>
      <c r="O6" s="56">
        <f>'BİLGİ GİRİŞİ'!T3</f>
        <v>0</v>
      </c>
      <c r="P6" s="56"/>
      <c r="Q6" s="56"/>
      <c r="R6" s="69"/>
    </row>
    <row r="7" spans="1:18" ht="14.25" customHeight="1" x14ac:dyDescent="0.2">
      <c r="A7" s="51">
        <f>'BİLGİ GİRİŞİ'!A4</f>
        <v>2</v>
      </c>
      <c r="B7" s="55" t="str">
        <f>CONCATENATE('BİLGİ GİRİŞİ'!B4," ",'BİLGİ GİRİŞİ'!C4)</f>
        <v>MAŞİDE KAFALI</v>
      </c>
      <c r="C7" s="65">
        <f>'BİLGİ GİRİŞİ'!J4</f>
        <v>50</v>
      </c>
      <c r="D7" s="56">
        <f t="shared" ref="D7:D10" si="0">ROUND(($C$2*C7)/100,2)</f>
        <v>17658</v>
      </c>
      <c r="E7" s="56">
        <f t="shared" ref="E7:E10" si="1">ROUND((D7*0.15)/12,2)</f>
        <v>220.73</v>
      </c>
      <c r="F7" s="56">
        <f>'BİLGİ GİRİŞİ'!K4</f>
        <v>220.72499999999999</v>
      </c>
      <c r="G7" s="56">
        <f>'BİLGİ GİRİŞİ'!L4</f>
        <v>0</v>
      </c>
      <c r="H7" s="56">
        <f>'BİLGİ GİRİŞİ'!M4</f>
        <v>0</v>
      </c>
      <c r="I7" s="56">
        <f>'BİLGİ GİRİŞİ'!N4</f>
        <v>0</v>
      </c>
      <c r="J7" s="56">
        <f>'BİLGİ GİRİŞİ'!O4</f>
        <v>0</v>
      </c>
      <c r="K7" s="56">
        <f>'BİLGİ GİRİŞİ'!P4</f>
        <v>0</v>
      </c>
      <c r="L7" s="56">
        <f>'BİLGİ GİRİŞİ'!Q4</f>
        <v>0</v>
      </c>
      <c r="M7" s="56">
        <f>'BİLGİ GİRİŞİ'!R4</f>
        <v>0</v>
      </c>
      <c r="N7" s="56">
        <f>'BİLGİ GİRİŞİ'!S4</f>
        <v>0</v>
      </c>
      <c r="O7" s="56">
        <f>'BİLGİ GİRİŞİ'!T4</f>
        <v>0</v>
      </c>
      <c r="P7" s="56"/>
      <c r="Q7" s="56"/>
      <c r="R7" s="69"/>
    </row>
    <row r="8" spans="1:18" ht="14.25" customHeight="1" x14ac:dyDescent="0.2">
      <c r="A8" s="51">
        <f>'BİLGİ GİRİŞİ'!A5</f>
        <v>3</v>
      </c>
      <c r="B8" s="55" t="str">
        <f>CONCATENATE('BİLGİ GİRİŞİ'!B5," ",'BİLGİ GİRİŞİ'!C5)</f>
        <v>İBRAHİM ÖLER</v>
      </c>
      <c r="C8" s="65">
        <f>'BİLGİ GİRİŞİ'!J5</f>
        <v>50</v>
      </c>
      <c r="D8" s="56">
        <f t="shared" si="0"/>
        <v>17658</v>
      </c>
      <c r="E8" s="56">
        <f t="shared" si="1"/>
        <v>220.73</v>
      </c>
      <c r="F8" s="56">
        <f>'BİLGİ GİRİŞİ'!K5</f>
        <v>220.72499999999999</v>
      </c>
      <c r="G8" s="56">
        <f>'BİLGİ GİRİŞİ'!L5</f>
        <v>0</v>
      </c>
      <c r="H8" s="56">
        <f>'BİLGİ GİRİŞİ'!M5</f>
        <v>0</v>
      </c>
      <c r="I8" s="56">
        <f>'BİLGİ GİRİŞİ'!N5</f>
        <v>0</v>
      </c>
      <c r="J8" s="56">
        <f>'BİLGİ GİRİŞİ'!O5</f>
        <v>0</v>
      </c>
      <c r="K8" s="56">
        <f>'BİLGİ GİRİŞİ'!P5</f>
        <v>0</v>
      </c>
      <c r="L8" s="56">
        <f>'BİLGİ GİRİŞİ'!Q5</f>
        <v>0</v>
      </c>
      <c r="M8" s="56">
        <f>'BİLGİ GİRİŞİ'!R5</f>
        <v>0</v>
      </c>
      <c r="N8" s="56">
        <f>'BİLGİ GİRİŞİ'!S5</f>
        <v>0</v>
      </c>
      <c r="O8" s="56">
        <f>'BİLGİ GİRİŞİ'!T5</f>
        <v>0</v>
      </c>
      <c r="P8" s="56"/>
      <c r="Q8" s="56"/>
    </row>
    <row r="9" spans="1:18" ht="14.25" customHeight="1" x14ac:dyDescent="0.2">
      <c r="A9" s="51">
        <f>'BİLGİ GİRİŞİ'!A6</f>
        <v>4</v>
      </c>
      <c r="B9" s="55" t="str">
        <f>CONCATENATE('BİLGİ GİRİŞİ'!B6," ",'BİLGİ GİRİŞİ'!C6)</f>
        <v>REYHANİYE  GÜRÜNLÜ</v>
      </c>
      <c r="C9" s="65">
        <f>'BİLGİ GİRİŞİ'!J6</f>
        <v>50</v>
      </c>
      <c r="D9" s="56">
        <f t="shared" si="0"/>
        <v>17658</v>
      </c>
      <c r="E9" s="56">
        <f t="shared" si="1"/>
        <v>220.73</v>
      </c>
      <c r="F9" s="56">
        <f>'BİLGİ GİRİŞİ'!K6</f>
        <v>220.72499999999999</v>
      </c>
      <c r="G9" s="56"/>
      <c r="H9" s="56"/>
      <c r="I9" s="56"/>
      <c r="J9" s="56"/>
      <c r="K9" s="56"/>
      <c r="L9" s="56"/>
      <c r="M9" s="56"/>
      <c r="N9" s="56"/>
      <c r="O9" s="56"/>
      <c r="P9" s="56"/>
      <c r="Q9" s="56"/>
    </row>
    <row r="10" spans="1:18" ht="14.25" customHeight="1" x14ac:dyDescent="0.2">
      <c r="A10" s="51">
        <f>'BİLGİ GİRİŞİ'!A7</f>
        <v>5</v>
      </c>
      <c r="B10" s="55" t="str">
        <f>CONCATENATE('BİLGİ GİRİŞİ'!B7," ",'BİLGİ GİRİŞİ'!C7)</f>
        <v>REYYAN  KARAÖZ</v>
      </c>
      <c r="C10" s="65">
        <f>'BİLGİ GİRİŞİ'!J7</f>
        <v>50</v>
      </c>
      <c r="D10" s="56">
        <f t="shared" si="0"/>
        <v>17658</v>
      </c>
      <c r="E10" s="56">
        <f t="shared" si="1"/>
        <v>220.73</v>
      </c>
      <c r="F10" s="56">
        <f>'BİLGİ GİRİŞİ'!K7</f>
        <v>220.72499999999999</v>
      </c>
      <c r="G10" s="56"/>
      <c r="H10" s="56"/>
      <c r="I10" s="56"/>
      <c r="J10" s="56"/>
      <c r="K10" s="56"/>
      <c r="L10" s="56"/>
      <c r="M10" s="56"/>
      <c r="N10" s="56"/>
      <c r="O10" s="56"/>
      <c r="P10" s="56"/>
      <c r="Q10" s="56"/>
    </row>
    <row r="11" spans="1:18" ht="14.25" customHeight="1" x14ac:dyDescent="0.2">
      <c r="A11" s="51">
        <f>'BİLGİ GİRİŞİ'!A8</f>
        <v>6</v>
      </c>
      <c r="B11" s="55" t="str">
        <f>CONCATENATE('BİLGİ GİRİŞİ'!B8," ",'BİLGİ GİRİŞİ'!C8)</f>
        <v xml:space="preserve"> </v>
      </c>
      <c r="C11" s="65"/>
      <c r="D11" s="56"/>
      <c r="E11" s="56"/>
      <c r="F11" s="56"/>
      <c r="G11" s="56"/>
      <c r="H11" s="56"/>
      <c r="I11" s="56"/>
      <c r="J11" s="56"/>
      <c r="K11" s="56"/>
      <c r="L11" s="56"/>
      <c r="M11" s="56"/>
      <c r="N11" s="56"/>
      <c r="O11" s="56"/>
      <c r="P11" s="56"/>
      <c r="Q11" s="56"/>
    </row>
    <row r="12" spans="1:18" ht="14.25" customHeight="1" x14ac:dyDescent="0.2">
      <c r="A12" s="51">
        <f>'BİLGİ GİRİŞİ'!A9</f>
        <v>7</v>
      </c>
      <c r="B12" s="55" t="str">
        <f>CONCATENATE('BİLGİ GİRİŞİ'!B9," ",'BİLGİ GİRİŞİ'!C9)</f>
        <v xml:space="preserve"> </v>
      </c>
      <c r="C12" s="65"/>
      <c r="D12" s="56"/>
      <c r="E12" s="56"/>
      <c r="F12" s="56"/>
      <c r="G12" s="56"/>
      <c r="H12" s="56"/>
      <c r="I12" s="56"/>
      <c r="J12" s="56"/>
      <c r="K12" s="56"/>
      <c r="L12" s="56"/>
      <c r="M12" s="56"/>
      <c r="N12" s="56"/>
      <c r="O12" s="56"/>
      <c r="P12" s="56"/>
      <c r="Q12" s="56"/>
    </row>
    <row r="13" spans="1:18" ht="14.25" customHeight="1" x14ac:dyDescent="0.2">
      <c r="A13" s="51">
        <f>'BİLGİ GİRİŞİ'!A10</f>
        <v>8</v>
      </c>
      <c r="B13" s="55" t="str">
        <f>CONCATENATE('BİLGİ GİRİŞİ'!B10," ",'BİLGİ GİRİŞİ'!C10)</f>
        <v xml:space="preserve"> </v>
      </c>
      <c r="C13" s="65"/>
      <c r="D13" s="56"/>
      <c r="E13" s="56"/>
      <c r="F13" s="56"/>
      <c r="G13" s="56"/>
      <c r="H13" s="56"/>
      <c r="I13" s="56"/>
      <c r="J13" s="56"/>
      <c r="K13" s="56"/>
      <c r="L13" s="56"/>
      <c r="M13" s="56"/>
      <c r="N13" s="56"/>
      <c r="O13" s="56"/>
      <c r="P13" s="56"/>
      <c r="Q13" s="56"/>
    </row>
    <row r="14" spans="1:18" ht="14.25" customHeight="1" x14ac:dyDescent="0.2">
      <c r="A14" s="51">
        <f>'BİLGİ GİRİŞİ'!A11</f>
        <v>9</v>
      </c>
      <c r="B14" s="55" t="str">
        <f>CONCATENATE('BİLGİ GİRİŞİ'!B11," ",'BİLGİ GİRİŞİ'!C11)</f>
        <v xml:space="preserve"> </v>
      </c>
      <c r="C14" s="65"/>
      <c r="D14" s="56"/>
      <c r="E14" s="56"/>
      <c r="F14" s="56"/>
      <c r="G14" s="56"/>
      <c r="H14" s="56"/>
      <c r="I14" s="56"/>
      <c r="J14" s="56"/>
      <c r="K14" s="56"/>
      <c r="L14" s="56"/>
      <c r="M14" s="56"/>
      <c r="N14" s="56"/>
      <c r="O14" s="56"/>
      <c r="P14" s="56"/>
      <c r="Q14" s="56"/>
    </row>
    <row r="15" spans="1:18" ht="14.25" hidden="1" customHeight="1" x14ac:dyDescent="0.2">
      <c r="A15" s="51">
        <f>'BİLGİ GİRİŞİ'!A12</f>
        <v>10</v>
      </c>
      <c r="B15" s="55" t="str">
        <f>CONCATENATE('BİLGİ GİRİŞİ'!B12," ",'BİLGİ GİRİŞİ'!C12)</f>
        <v xml:space="preserve"> </v>
      </c>
      <c r="C15" s="65">
        <f>'BİLGİ GİRİŞİ'!J12</f>
        <v>0</v>
      </c>
      <c r="D15" s="56">
        <f t="shared" ref="D15:D53" si="2">ROUND(($C$2*C15)/100,2)</f>
        <v>0</v>
      </c>
      <c r="E15" s="56">
        <f t="shared" ref="E15:E53" si="3">ROUND((D15*0.15)/12,2)</f>
        <v>0</v>
      </c>
      <c r="F15" s="56"/>
      <c r="G15" s="56"/>
      <c r="H15" s="56"/>
      <c r="I15" s="56"/>
      <c r="J15" s="56"/>
      <c r="K15" s="56"/>
      <c r="L15" s="56"/>
      <c r="M15" s="56"/>
      <c r="N15" s="56"/>
      <c r="O15" s="56"/>
      <c r="P15" s="56"/>
      <c r="Q15" s="56"/>
    </row>
    <row r="16" spans="1:18" ht="14.25" hidden="1" customHeight="1" x14ac:dyDescent="0.2">
      <c r="A16" s="51">
        <f>'BİLGİ GİRİŞİ'!A13</f>
        <v>11</v>
      </c>
      <c r="B16" s="55" t="str">
        <f>CONCATENATE('BİLGİ GİRİŞİ'!B13," ",'BİLGİ GİRİŞİ'!C13)</f>
        <v xml:space="preserve"> </v>
      </c>
      <c r="C16" s="65">
        <f>'BİLGİ GİRİŞİ'!J13</f>
        <v>0</v>
      </c>
      <c r="D16" s="56">
        <f t="shared" si="2"/>
        <v>0</v>
      </c>
      <c r="E16" s="56">
        <f t="shared" si="3"/>
        <v>0</v>
      </c>
      <c r="F16" s="56"/>
      <c r="G16" s="56"/>
      <c r="H16" s="56"/>
      <c r="I16" s="56"/>
      <c r="J16" s="56"/>
      <c r="K16" s="56"/>
      <c r="L16" s="56"/>
      <c r="M16" s="56"/>
      <c r="N16" s="56"/>
      <c r="O16" s="56"/>
      <c r="P16" s="56"/>
      <c r="Q16" s="56"/>
    </row>
    <row r="17" spans="1:17" ht="14.25" hidden="1" customHeight="1" x14ac:dyDescent="0.2">
      <c r="A17" s="51">
        <f>'BİLGİ GİRİŞİ'!A14</f>
        <v>12</v>
      </c>
      <c r="B17" s="55" t="str">
        <f>CONCATENATE('BİLGİ GİRİŞİ'!B14," ",'BİLGİ GİRİŞİ'!C14)</f>
        <v xml:space="preserve"> </v>
      </c>
      <c r="C17" s="65">
        <f>'BİLGİ GİRİŞİ'!J14</f>
        <v>0</v>
      </c>
      <c r="D17" s="56">
        <f t="shared" si="2"/>
        <v>0</v>
      </c>
      <c r="E17" s="56">
        <f t="shared" si="3"/>
        <v>0</v>
      </c>
      <c r="F17" s="56"/>
      <c r="G17" s="56"/>
      <c r="H17" s="56"/>
      <c r="I17" s="56"/>
      <c r="J17" s="56"/>
      <c r="K17" s="56"/>
      <c r="L17" s="56"/>
      <c r="M17" s="56"/>
      <c r="N17" s="56"/>
      <c r="O17" s="56"/>
      <c r="P17" s="56"/>
      <c r="Q17" s="56"/>
    </row>
    <row r="18" spans="1:17" ht="14.25" hidden="1" customHeight="1" x14ac:dyDescent="0.2">
      <c r="A18" s="51">
        <f>'BİLGİ GİRİŞİ'!A15</f>
        <v>13</v>
      </c>
      <c r="B18" s="55" t="str">
        <f>CONCATENATE('BİLGİ GİRİŞİ'!B15," ",'BİLGİ GİRİŞİ'!C15)</f>
        <v xml:space="preserve"> </v>
      </c>
      <c r="C18" s="65">
        <f>'BİLGİ GİRİŞİ'!J15</f>
        <v>0</v>
      </c>
      <c r="D18" s="56">
        <f t="shared" si="2"/>
        <v>0</v>
      </c>
      <c r="E18" s="56">
        <f t="shared" si="3"/>
        <v>0</v>
      </c>
      <c r="F18" s="56"/>
      <c r="G18" s="56"/>
      <c r="H18" s="56"/>
      <c r="I18" s="56"/>
      <c r="J18" s="56"/>
      <c r="K18" s="56"/>
      <c r="L18" s="56"/>
      <c r="M18" s="56"/>
      <c r="N18" s="56"/>
      <c r="O18" s="56"/>
      <c r="P18" s="56"/>
      <c r="Q18" s="56"/>
    </row>
    <row r="19" spans="1:17" ht="14.25" hidden="1" customHeight="1" x14ac:dyDescent="0.2">
      <c r="A19" s="51">
        <f>'BİLGİ GİRİŞİ'!A16</f>
        <v>14</v>
      </c>
      <c r="B19" s="55" t="str">
        <f>CONCATENATE('BİLGİ GİRİŞİ'!B16," ",'BİLGİ GİRİŞİ'!C16)</f>
        <v xml:space="preserve"> </v>
      </c>
      <c r="C19" s="65">
        <f>'BİLGİ GİRİŞİ'!J16</f>
        <v>0</v>
      </c>
      <c r="D19" s="56">
        <f t="shared" si="2"/>
        <v>0</v>
      </c>
      <c r="E19" s="56">
        <f t="shared" si="3"/>
        <v>0</v>
      </c>
      <c r="F19" s="56"/>
      <c r="G19" s="56"/>
      <c r="H19" s="56"/>
      <c r="I19" s="56"/>
      <c r="J19" s="56"/>
      <c r="K19" s="56"/>
      <c r="L19" s="56"/>
      <c r="M19" s="56"/>
      <c r="N19" s="56"/>
      <c r="O19" s="56"/>
      <c r="P19" s="56"/>
      <c r="Q19" s="56"/>
    </row>
    <row r="20" spans="1:17" ht="14.25" hidden="1" customHeight="1" x14ac:dyDescent="0.2">
      <c r="A20" s="51">
        <f>'BİLGİ GİRİŞİ'!A17</f>
        <v>15</v>
      </c>
      <c r="B20" s="55" t="str">
        <f>CONCATENATE('BİLGİ GİRİŞİ'!B17," ",'BİLGİ GİRİŞİ'!C17)</f>
        <v xml:space="preserve"> </v>
      </c>
      <c r="C20" s="65">
        <f>'BİLGİ GİRİŞİ'!J17</f>
        <v>0</v>
      </c>
      <c r="D20" s="56">
        <f t="shared" si="2"/>
        <v>0</v>
      </c>
      <c r="E20" s="56">
        <f t="shared" si="3"/>
        <v>0</v>
      </c>
      <c r="F20" s="56"/>
      <c r="G20" s="56"/>
      <c r="H20" s="56"/>
      <c r="I20" s="56"/>
      <c r="J20" s="56"/>
      <c r="K20" s="56"/>
      <c r="L20" s="56"/>
      <c r="M20" s="56"/>
      <c r="N20" s="56"/>
      <c r="O20" s="56"/>
      <c r="P20" s="56"/>
      <c r="Q20" s="56"/>
    </row>
    <row r="21" spans="1:17" ht="14.25" hidden="1" customHeight="1" x14ac:dyDescent="0.2">
      <c r="A21" s="51">
        <f>'BİLGİ GİRİŞİ'!A18</f>
        <v>16</v>
      </c>
      <c r="B21" s="55" t="str">
        <f>CONCATENATE('BİLGİ GİRİŞİ'!B18," ",'BİLGİ GİRİŞİ'!C18)</f>
        <v xml:space="preserve"> </v>
      </c>
      <c r="C21" s="65">
        <f>'BİLGİ GİRİŞİ'!J18</f>
        <v>0</v>
      </c>
      <c r="D21" s="56">
        <f t="shared" si="2"/>
        <v>0</v>
      </c>
      <c r="E21" s="56">
        <f t="shared" si="3"/>
        <v>0</v>
      </c>
      <c r="F21" s="56"/>
      <c r="G21" s="56"/>
      <c r="H21" s="56"/>
      <c r="I21" s="56"/>
      <c r="J21" s="56"/>
      <c r="K21" s="56"/>
      <c r="L21" s="56"/>
      <c r="M21" s="56"/>
      <c r="N21" s="56"/>
      <c r="O21" s="56"/>
      <c r="P21" s="56"/>
      <c r="Q21" s="56"/>
    </row>
    <row r="22" spans="1:17" ht="14.25" hidden="1" customHeight="1" x14ac:dyDescent="0.2">
      <c r="A22" s="51">
        <f>'BİLGİ GİRİŞİ'!A19</f>
        <v>17</v>
      </c>
      <c r="B22" s="55" t="str">
        <f>CONCATENATE('BİLGİ GİRİŞİ'!B19," ",'BİLGİ GİRİŞİ'!C19)</f>
        <v xml:space="preserve"> </v>
      </c>
      <c r="C22" s="65">
        <f>'BİLGİ GİRİŞİ'!J19</f>
        <v>0</v>
      </c>
      <c r="D22" s="56">
        <f t="shared" si="2"/>
        <v>0</v>
      </c>
      <c r="E22" s="56">
        <f t="shared" si="3"/>
        <v>0</v>
      </c>
      <c r="F22" s="56"/>
      <c r="G22" s="56"/>
      <c r="H22" s="56"/>
      <c r="I22" s="56"/>
      <c r="J22" s="56"/>
      <c r="K22" s="56"/>
      <c r="L22" s="56"/>
      <c r="M22" s="56"/>
      <c r="N22" s="56"/>
      <c r="O22" s="56"/>
      <c r="P22" s="56"/>
      <c r="Q22" s="56"/>
    </row>
    <row r="23" spans="1:17" ht="14.25" hidden="1" customHeight="1" x14ac:dyDescent="0.2">
      <c r="A23" s="51">
        <f>'BİLGİ GİRİŞİ'!A20</f>
        <v>18</v>
      </c>
      <c r="B23" s="55" t="str">
        <f>CONCATENATE('BİLGİ GİRİŞİ'!B20," ",'BİLGİ GİRİŞİ'!C20)</f>
        <v xml:space="preserve"> </v>
      </c>
      <c r="C23" s="65">
        <f>'BİLGİ GİRİŞİ'!J20</f>
        <v>0</v>
      </c>
      <c r="D23" s="56">
        <f t="shared" si="2"/>
        <v>0</v>
      </c>
      <c r="E23" s="56">
        <f t="shared" si="3"/>
        <v>0</v>
      </c>
      <c r="F23" s="56"/>
      <c r="G23" s="56"/>
      <c r="H23" s="56"/>
      <c r="I23" s="56"/>
      <c r="J23" s="56"/>
      <c r="K23" s="56"/>
      <c r="L23" s="56"/>
      <c r="M23" s="56"/>
      <c r="N23" s="56"/>
      <c r="O23" s="56"/>
      <c r="P23" s="56"/>
      <c r="Q23" s="56"/>
    </row>
    <row r="24" spans="1:17" ht="14.25" hidden="1" customHeight="1" x14ac:dyDescent="0.2">
      <c r="A24" s="51">
        <f>'BİLGİ GİRİŞİ'!A21</f>
        <v>19</v>
      </c>
      <c r="B24" s="55" t="str">
        <f>CONCATENATE('BİLGİ GİRİŞİ'!B21," ",'BİLGİ GİRİŞİ'!C21)</f>
        <v xml:space="preserve"> </v>
      </c>
      <c r="C24" s="65">
        <f>'BİLGİ GİRİŞİ'!J21</f>
        <v>0</v>
      </c>
      <c r="D24" s="56">
        <f t="shared" si="2"/>
        <v>0</v>
      </c>
      <c r="E24" s="56">
        <f t="shared" si="3"/>
        <v>0</v>
      </c>
      <c r="F24" s="56"/>
      <c r="G24" s="56"/>
      <c r="H24" s="56"/>
      <c r="I24" s="56"/>
      <c r="J24" s="56"/>
      <c r="K24" s="56"/>
      <c r="L24" s="56"/>
      <c r="M24" s="56"/>
      <c r="N24" s="56"/>
      <c r="O24" s="56"/>
      <c r="P24" s="56"/>
      <c r="Q24" s="56"/>
    </row>
    <row r="25" spans="1:17" ht="14.25" hidden="1" customHeight="1" x14ac:dyDescent="0.2">
      <c r="A25" s="51">
        <f>'BİLGİ GİRİŞİ'!A22</f>
        <v>20</v>
      </c>
      <c r="B25" s="55" t="str">
        <f>CONCATENATE('BİLGİ GİRİŞİ'!B22," ",'BİLGİ GİRİŞİ'!C22)</f>
        <v xml:space="preserve"> </v>
      </c>
      <c r="C25" s="65">
        <f>'BİLGİ GİRİŞİ'!J22</f>
        <v>0</v>
      </c>
      <c r="D25" s="56">
        <f t="shared" si="2"/>
        <v>0</v>
      </c>
      <c r="E25" s="56">
        <f t="shared" si="3"/>
        <v>0</v>
      </c>
      <c r="F25" s="56"/>
      <c r="G25" s="56"/>
      <c r="H25" s="56"/>
      <c r="I25" s="56"/>
      <c r="J25" s="56"/>
      <c r="K25" s="56"/>
      <c r="L25" s="56"/>
      <c r="M25" s="56"/>
      <c r="N25" s="56"/>
      <c r="O25" s="56"/>
      <c r="P25" s="56"/>
      <c r="Q25" s="56"/>
    </row>
    <row r="26" spans="1:17" ht="14.25" hidden="1" customHeight="1" x14ac:dyDescent="0.2">
      <c r="A26" s="51">
        <f>'BİLGİ GİRİŞİ'!A23</f>
        <v>21</v>
      </c>
      <c r="B26" s="55" t="str">
        <f>CONCATENATE('BİLGİ GİRİŞİ'!B23," ",'BİLGİ GİRİŞİ'!C23)</f>
        <v xml:space="preserve"> </v>
      </c>
      <c r="C26" s="65">
        <f>'BİLGİ GİRİŞİ'!J23</f>
        <v>0</v>
      </c>
      <c r="D26" s="56">
        <f t="shared" si="2"/>
        <v>0</v>
      </c>
      <c r="E26" s="56">
        <f t="shared" si="3"/>
        <v>0</v>
      </c>
      <c r="F26" s="56"/>
      <c r="G26" s="56"/>
      <c r="H26" s="56"/>
      <c r="I26" s="56"/>
      <c r="J26" s="56"/>
      <c r="K26" s="56"/>
      <c r="L26" s="56"/>
      <c r="M26" s="56"/>
      <c r="N26" s="56"/>
      <c r="O26" s="56"/>
      <c r="P26" s="56"/>
      <c r="Q26" s="56"/>
    </row>
    <row r="27" spans="1:17" ht="14.25" hidden="1" customHeight="1" x14ac:dyDescent="0.2">
      <c r="A27" s="51">
        <f>'BİLGİ GİRİŞİ'!A24</f>
        <v>22</v>
      </c>
      <c r="B27" s="55" t="str">
        <f>CONCATENATE('BİLGİ GİRİŞİ'!B24," ",'BİLGİ GİRİŞİ'!C24)</f>
        <v xml:space="preserve"> </v>
      </c>
      <c r="C27" s="65">
        <f>'BİLGİ GİRİŞİ'!J24</f>
        <v>0</v>
      </c>
      <c r="D27" s="56">
        <f t="shared" si="2"/>
        <v>0</v>
      </c>
      <c r="E27" s="56">
        <f t="shared" si="3"/>
        <v>0</v>
      </c>
      <c r="F27" s="56"/>
      <c r="G27" s="56"/>
      <c r="H27" s="56"/>
      <c r="I27" s="56"/>
      <c r="J27" s="56"/>
      <c r="K27" s="56"/>
      <c r="L27" s="56"/>
      <c r="M27" s="56"/>
      <c r="N27" s="56"/>
      <c r="O27" s="56"/>
      <c r="P27" s="56"/>
      <c r="Q27" s="56"/>
    </row>
    <row r="28" spans="1:17" ht="14.25" hidden="1" customHeight="1" x14ac:dyDescent="0.2">
      <c r="A28" s="51">
        <f>'BİLGİ GİRİŞİ'!A25</f>
        <v>23</v>
      </c>
      <c r="B28" s="55" t="str">
        <f>CONCATENATE('BİLGİ GİRİŞİ'!B25," ",'BİLGİ GİRİŞİ'!C25)</f>
        <v xml:space="preserve"> </v>
      </c>
      <c r="C28" s="65">
        <f>'BİLGİ GİRİŞİ'!J25</f>
        <v>0</v>
      </c>
      <c r="D28" s="56">
        <f t="shared" si="2"/>
        <v>0</v>
      </c>
      <c r="E28" s="56">
        <f t="shared" si="3"/>
        <v>0</v>
      </c>
      <c r="F28" s="56"/>
      <c r="G28" s="56"/>
      <c r="H28" s="56"/>
      <c r="I28" s="56"/>
      <c r="J28" s="56"/>
      <c r="K28" s="56"/>
      <c r="L28" s="56"/>
      <c r="M28" s="56"/>
      <c r="N28" s="56"/>
      <c r="O28" s="56"/>
      <c r="P28" s="56"/>
      <c r="Q28" s="56"/>
    </row>
    <row r="29" spans="1:17" ht="14.25" hidden="1" customHeight="1" x14ac:dyDescent="0.2">
      <c r="A29" s="51">
        <f>'BİLGİ GİRİŞİ'!A26</f>
        <v>24</v>
      </c>
      <c r="B29" s="55" t="str">
        <f>CONCATENATE('BİLGİ GİRİŞİ'!B26," ",'BİLGİ GİRİŞİ'!C26)</f>
        <v xml:space="preserve"> </v>
      </c>
      <c r="C29" s="65">
        <f>'BİLGİ GİRİŞİ'!J26</f>
        <v>0</v>
      </c>
      <c r="D29" s="56">
        <f t="shared" si="2"/>
        <v>0</v>
      </c>
      <c r="E29" s="56">
        <f t="shared" si="3"/>
        <v>0</v>
      </c>
      <c r="F29" s="56"/>
      <c r="G29" s="56"/>
      <c r="H29" s="56"/>
      <c r="I29" s="56"/>
      <c r="J29" s="56"/>
      <c r="K29" s="56"/>
      <c r="L29" s="56"/>
      <c r="M29" s="56"/>
      <c r="N29" s="56"/>
      <c r="O29" s="56"/>
      <c r="P29" s="56"/>
      <c r="Q29" s="56"/>
    </row>
    <row r="30" spans="1:17" ht="14.25" hidden="1" customHeight="1" x14ac:dyDescent="0.2">
      <c r="A30" s="51">
        <f>'BİLGİ GİRİŞİ'!A27</f>
        <v>25</v>
      </c>
      <c r="B30" s="55" t="str">
        <f>CONCATENATE('BİLGİ GİRİŞİ'!B27," ",'BİLGİ GİRİŞİ'!C27)</f>
        <v xml:space="preserve"> </v>
      </c>
      <c r="C30" s="65">
        <f>'BİLGİ GİRİŞİ'!J27</f>
        <v>0</v>
      </c>
      <c r="D30" s="56">
        <f t="shared" si="2"/>
        <v>0</v>
      </c>
      <c r="E30" s="56">
        <f t="shared" si="3"/>
        <v>0</v>
      </c>
      <c r="F30" s="56"/>
      <c r="G30" s="56"/>
      <c r="H30" s="56"/>
      <c r="I30" s="56"/>
      <c r="J30" s="56"/>
      <c r="K30" s="56"/>
      <c r="L30" s="56"/>
      <c r="M30" s="56"/>
      <c r="N30" s="56"/>
      <c r="O30" s="56"/>
      <c r="P30" s="56"/>
      <c r="Q30" s="56"/>
    </row>
    <row r="31" spans="1:17" ht="14.25" hidden="1" customHeight="1" x14ac:dyDescent="0.2">
      <c r="A31" s="51">
        <f>'BİLGİ GİRİŞİ'!A28</f>
        <v>26</v>
      </c>
      <c r="B31" s="55" t="str">
        <f>CONCATENATE('BİLGİ GİRİŞİ'!B28," ",'BİLGİ GİRİŞİ'!C28)</f>
        <v xml:space="preserve"> </v>
      </c>
      <c r="C31" s="65">
        <f>'BİLGİ GİRİŞİ'!J28</f>
        <v>0</v>
      </c>
      <c r="D31" s="56">
        <f t="shared" si="2"/>
        <v>0</v>
      </c>
      <c r="E31" s="56">
        <f t="shared" si="3"/>
        <v>0</v>
      </c>
      <c r="F31" s="56"/>
      <c r="G31" s="56"/>
      <c r="H31" s="56"/>
      <c r="I31" s="56"/>
      <c r="J31" s="56"/>
      <c r="K31" s="56"/>
      <c r="L31" s="56"/>
      <c r="M31" s="56"/>
      <c r="N31" s="56"/>
      <c r="O31" s="56"/>
      <c r="P31" s="56"/>
      <c r="Q31" s="56"/>
    </row>
    <row r="32" spans="1:17" ht="14.25" hidden="1" customHeight="1" x14ac:dyDescent="0.2">
      <c r="A32" s="51">
        <f>'BİLGİ GİRİŞİ'!A29</f>
        <v>27</v>
      </c>
      <c r="B32" s="55" t="str">
        <f>CONCATENATE('BİLGİ GİRİŞİ'!B29," ",'BİLGİ GİRİŞİ'!C29)</f>
        <v xml:space="preserve"> </v>
      </c>
      <c r="C32" s="65">
        <f>'BİLGİ GİRİŞİ'!J29</f>
        <v>0</v>
      </c>
      <c r="D32" s="56">
        <f t="shared" si="2"/>
        <v>0</v>
      </c>
      <c r="E32" s="56">
        <f t="shared" si="3"/>
        <v>0</v>
      </c>
      <c r="F32" s="56"/>
      <c r="G32" s="56"/>
      <c r="H32" s="56"/>
      <c r="I32" s="56"/>
      <c r="J32" s="56"/>
      <c r="K32" s="56"/>
      <c r="L32" s="56"/>
      <c r="M32" s="56"/>
      <c r="N32" s="56"/>
      <c r="O32" s="56"/>
      <c r="P32" s="56"/>
      <c r="Q32" s="56"/>
    </row>
    <row r="33" spans="1:17" ht="14.25" hidden="1" customHeight="1" x14ac:dyDescent="0.2">
      <c r="A33" s="51">
        <f>'BİLGİ GİRİŞİ'!A30</f>
        <v>28</v>
      </c>
      <c r="B33" s="55" t="str">
        <f>CONCATENATE('BİLGİ GİRİŞİ'!B30," ",'BİLGİ GİRİŞİ'!C30)</f>
        <v xml:space="preserve"> </v>
      </c>
      <c r="C33" s="65">
        <f>'BİLGİ GİRİŞİ'!J30</f>
        <v>0</v>
      </c>
      <c r="D33" s="56">
        <f t="shared" si="2"/>
        <v>0</v>
      </c>
      <c r="E33" s="56">
        <f t="shared" si="3"/>
        <v>0</v>
      </c>
      <c r="F33" s="56"/>
      <c r="G33" s="56"/>
      <c r="H33" s="56"/>
      <c r="I33" s="56"/>
      <c r="J33" s="56"/>
      <c r="K33" s="56"/>
      <c r="L33" s="56"/>
      <c r="M33" s="56"/>
      <c r="N33" s="56"/>
      <c r="O33" s="56"/>
      <c r="P33" s="56"/>
      <c r="Q33" s="56"/>
    </row>
    <row r="34" spans="1:17" ht="14.25" hidden="1" customHeight="1" x14ac:dyDescent="0.2">
      <c r="A34" s="51">
        <f>'BİLGİ GİRİŞİ'!A31</f>
        <v>29</v>
      </c>
      <c r="B34" s="55" t="str">
        <f>CONCATENATE('BİLGİ GİRİŞİ'!B31," ",'BİLGİ GİRİŞİ'!C31)</f>
        <v xml:space="preserve"> </v>
      </c>
      <c r="C34" s="65">
        <f>'BİLGİ GİRİŞİ'!J31</f>
        <v>0</v>
      </c>
      <c r="D34" s="56">
        <f t="shared" si="2"/>
        <v>0</v>
      </c>
      <c r="E34" s="56">
        <f t="shared" si="3"/>
        <v>0</v>
      </c>
      <c r="F34" s="56"/>
      <c r="G34" s="56"/>
      <c r="H34" s="56"/>
      <c r="I34" s="56"/>
      <c r="J34" s="56"/>
      <c r="K34" s="56"/>
      <c r="L34" s="56"/>
      <c r="M34" s="56"/>
      <c r="N34" s="56"/>
      <c r="O34" s="56"/>
      <c r="P34" s="56"/>
      <c r="Q34" s="56"/>
    </row>
    <row r="35" spans="1:17" ht="14.25" hidden="1" customHeight="1" x14ac:dyDescent="0.2">
      <c r="A35" s="51">
        <f>'BİLGİ GİRİŞİ'!A32</f>
        <v>30</v>
      </c>
      <c r="B35" s="55" t="str">
        <f>CONCATENATE('BİLGİ GİRİŞİ'!B32," ",'BİLGİ GİRİŞİ'!C32)</f>
        <v xml:space="preserve"> </v>
      </c>
      <c r="C35" s="65">
        <f>'BİLGİ GİRİŞİ'!J32</f>
        <v>0</v>
      </c>
      <c r="D35" s="56">
        <f t="shared" si="2"/>
        <v>0</v>
      </c>
      <c r="E35" s="56">
        <f t="shared" si="3"/>
        <v>0</v>
      </c>
      <c r="F35" s="56"/>
      <c r="G35" s="56"/>
      <c r="H35" s="56"/>
      <c r="I35" s="56"/>
      <c r="J35" s="56"/>
      <c r="K35" s="56"/>
      <c r="L35" s="56"/>
      <c r="M35" s="56"/>
      <c r="N35" s="56"/>
      <c r="O35" s="56"/>
      <c r="P35" s="56"/>
      <c r="Q35" s="56"/>
    </row>
    <row r="36" spans="1:17" ht="14.25" hidden="1" customHeight="1" x14ac:dyDescent="0.2">
      <c r="A36" s="51">
        <f>'BİLGİ GİRİŞİ'!A33</f>
        <v>31</v>
      </c>
      <c r="B36" s="55" t="str">
        <f>CONCATENATE('BİLGİ GİRİŞİ'!B33," ",'BİLGİ GİRİŞİ'!C33)</f>
        <v xml:space="preserve"> </v>
      </c>
      <c r="C36" s="65">
        <f>'BİLGİ GİRİŞİ'!J33</f>
        <v>0</v>
      </c>
      <c r="D36" s="56">
        <f t="shared" si="2"/>
        <v>0</v>
      </c>
      <c r="E36" s="56">
        <f t="shared" si="3"/>
        <v>0</v>
      </c>
      <c r="F36" s="56"/>
      <c r="G36" s="56"/>
      <c r="H36" s="56"/>
      <c r="I36" s="56"/>
      <c r="J36" s="56"/>
      <c r="K36" s="56"/>
      <c r="L36" s="56"/>
      <c r="M36" s="56"/>
      <c r="N36" s="56"/>
      <c r="O36" s="56"/>
      <c r="P36" s="56"/>
      <c r="Q36" s="56"/>
    </row>
    <row r="37" spans="1:17" ht="14.25" hidden="1" customHeight="1" x14ac:dyDescent="0.2">
      <c r="A37" s="51">
        <f>'BİLGİ GİRİŞİ'!A34</f>
        <v>32</v>
      </c>
      <c r="B37" s="55" t="str">
        <f>CONCATENATE('BİLGİ GİRİŞİ'!B34," ",'BİLGİ GİRİŞİ'!C34)</f>
        <v xml:space="preserve"> </v>
      </c>
      <c r="C37" s="65">
        <f>'BİLGİ GİRİŞİ'!J34</f>
        <v>0</v>
      </c>
      <c r="D37" s="56">
        <f t="shared" si="2"/>
        <v>0</v>
      </c>
      <c r="E37" s="56">
        <f t="shared" si="3"/>
        <v>0</v>
      </c>
      <c r="F37" s="56"/>
      <c r="G37" s="56"/>
      <c r="H37" s="56"/>
      <c r="I37" s="56"/>
      <c r="J37" s="56"/>
      <c r="K37" s="56"/>
      <c r="L37" s="56"/>
      <c r="M37" s="56"/>
      <c r="N37" s="56"/>
      <c r="O37" s="56"/>
      <c r="P37" s="56"/>
      <c r="Q37" s="56"/>
    </row>
    <row r="38" spans="1:17" ht="14.25" hidden="1" customHeight="1" x14ac:dyDescent="0.2">
      <c r="A38" s="51">
        <f>'BİLGİ GİRİŞİ'!A35</f>
        <v>33</v>
      </c>
      <c r="B38" s="55" t="str">
        <f>CONCATENATE('BİLGİ GİRİŞİ'!B35," ",'BİLGİ GİRİŞİ'!C35)</f>
        <v xml:space="preserve"> </v>
      </c>
      <c r="C38" s="65">
        <f>'BİLGİ GİRİŞİ'!J35</f>
        <v>0</v>
      </c>
      <c r="D38" s="56">
        <f t="shared" si="2"/>
        <v>0</v>
      </c>
      <c r="E38" s="56">
        <f t="shared" si="3"/>
        <v>0</v>
      </c>
      <c r="F38" s="56"/>
      <c r="G38" s="56"/>
      <c r="H38" s="56"/>
      <c r="I38" s="56"/>
      <c r="J38" s="56"/>
      <c r="K38" s="56"/>
      <c r="L38" s="56"/>
      <c r="M38" s="56"/>
      <c r="N38" s="56"/>
      <c r="O38" s="56"/>
      <c r="P38" s="56"/>
      <c r="Q38" s="56"/>
    </row>
    <row r="39" spans="1:17" ht="14.25" hidden="1" customHeight="1" x14ac:dyDescent="0.2">
      <c r="A39" s="51">
        <f>'BİLGİ GİRİŞİ'!A36</f>
        <v>34</v>
      </c>
      <c r="B39" s="55" t="str">
        <f>CONCATENATE('BİLGİ GİRİŞİ'!B36," ",'BİLGİ GİRİŞİ'!C36)</f>
        <v xml:space="preserve"> </v>
      </c>
      <c r="C39" s="65">
        <f>'BİLGİ GİRİŞİ'!J36</f>
        <v>0</v>
      </c>
      <c r="D39" s="56">
        <f t="shared" si="2"/>
        <v>0</v>
      </c>
      <c r="E39" s="56">
        <f t="shared" si="3"/>
        <v>0</v>
      </c>
      <c r="F39" s="56"/>
      <c r="G39" s="56"/>
      <c r="H39" s="56"/>
      <c r="I39" s="56"/>
      <c r="J39" s="56"/>
      <c r="K39" s="56"/>
      <c r="L39" s="56"/>
      <c r="M39" s="56"/>
      <c r="N39" s="56"/>
      <c r="O39" s="56"/>
      <c r="P39" s="56"/>
      <c r="Q39" s="56"/>
    </row>
    <row r="40" spans="1:17" ht="14.25" hidden="1" customHeight="1" x14ac:dyDescent="0.2">
      <c r="A40" s="51">
        <f>'BİLGİ GİRİŞİ'!A37</f>
        <v>35</v>
      </c>
      <c r="B40" s="55" t="str">
        <f>CONCATENATE('BİLGİ GİRİŞİ'!B37," ",'BİLGİ GİRİŞİ'!C37)</f>
        <v xml:space="preserve"> </v>
      </c>
      <c r="C40" s="65">
        <f>'BİLGİ GİRİŞİ'!J37</f>
        <v>0</v>
      </c>
      <c r="D40" s="56">
        <f t="shared" si="2"/>
        <v>0</v>
      </c>
      <c r="E40" s="56">
        <f t="shared" si="3"/>
        <v>0</v>
      </c>
      <c r="F40" s="56"/>
      <c r="G40" s="56"/>
      <c r="H40" s="56"/>
      <c r="I40" s="56"/>
      <c r="J40" s="56"/>
      <c r="K40" s="56"/>
      <c r="L40" s="56"/>
      <c r="M40" s="56"/>
      <c r="N40" s="56"/>
      <c r="O40" s="56"/>
      <c r="P40" s="56"/>
      <c r="Q40" s="56"/>
    </row>
    <row r="41" spans="1:17" ht="14.25" hidden="1" customHeight="1" x14ac:dyDescent="0.2">
      <c r="A41" s="51">
        <f>'BİLGİ GİRİŞİ'!A38</f>
        <v>36</v>
      </c>
      <c r="B41" s="55" t="str">
        <f>CONCATENATE('BİLGİ GİRİŞİ'!B38," ",'BİLGİ GİRİŞİ'!C38)</f>
        <v xml:space="preserve"> </v>
      </c>
      <c r="C41" s="65">
        <f>'BİLGİ GİRİŞİ'!J38</f>
        <v>0</v>
      </c>
      <c r="D41" s="56">
        <f t="shared" si="2"/>
        <v>0</v>
      </c>
      <c r="E41" s="56">
        <f t="shared" si="3"/>
        <v>0</v>
      </c>
      <c r="F41" s="56"/>
      <c r="G41" s="56"/>
      <c r="H41" s="56"/>
      <c r="I41" s="56"/>
      <c r="J41" s="56"/>
      <c r="K41" s="56"/>
      <c r="L41" s="56"/>
      <c r="M41" s="56"/>
      <c r="N41" s="56"/>
      <c r="O41" s="56"/>
      <c r="P41" s="56"/>
      <c r="Q41" s="56"/>
    </row>
    <row r="42" spans="1:17" ht="14.25" hidden="1" customHeight="1" x14ac:dyDescent="0.2">
      <c r="A42" s="51">
        <f>'BİLGİ GİRİŞİ'!A39</f>
        <v>37</v>
      </c>
      <c r="B42" s="55" t="str">
        <f>CONCATENATE('BİLGİ GİRİŞİ'!B39," ",'BİLGİ GİRİŞİ'!C39)</f>
        <v xml:space="preserve"> </v>
      </c>
      <c r="C42" s="65">
        <f>'BİLGİ GİRİŞİ'!J39</f>
        <v>0</v>
      </c>
      <c r="D42" s="56">
        <f t="shared" si="2"/>
        <v>0</v>
      </c>
      <c r="E42" s="56">
        <f t="shared" si="3"/>
        <v>0</v>
      </c>
      <c r="F42" s="56"/>
      <c r="G42" s="56"/>
      <c r="H42" s="56"/>
      <c r="I42" s="56"/>
      <c r="J42" s="56"/>
      <c r="K42" s="56"/>
      <c r="L42" s="56"/>
      <c r="M42" s="56"/>
      <c r="N42" s="56"/>
      <c r="O42" s="56"/>
      <c r="P42" s="56"/>
      <c r="Q42" s="56"/>
    </row>
    <row r="43" spans="1:17" ht="14.25" hidden="1" customHeight="1" x14ac:dyDescent="0.2">
      <c r="A43" s="51">
        <f>'BİLGİ GİRİŞİ'!A40</f>
        <v>38</v>
      </c>
      <c r="B43" s="55" t="str">
        <f>CONCATENATE('BİLGİ GİRİŞİ'!B40," ",'BİLGİ GİRİŞİ'!C40)</f>
        <v xml:space="preserve"> </v>
      </c>
      <c r="C43" s="65">
        <f>'BİLGİ GİRİŞİ'!J40</f>
        <v>0</v>
      </c>
      <c r="D43" s="56">
        <f t="shared" si="2"/>
        <v>0</v>
      </c>
      <c r="E43" s="56">
        <f t="shared" si="3"/>
        <v>0</v>
      </c>
      <c r="F43" s="56"/>
      <c r="G43" s="56"/>
      <c r="H43" s="56"/>
      <c r="I43" s="56"/>
      <c r="J43" s="56"/>
      <c r="K43" s="56"/>
      <c r="L43" s="56"/>
      <c r="M43" s="56"/>
      <c r="N43" s="56"/>
      <c r="O43" s="56"/>
      <c r="P43" s="56"/>
      <c r="Q43" s="56"/>
    </row>
    <row r="44" spans="1:17" ht="14.25" hidden="1" customHeight="1" x14ac:dyDescent="0.2">
      <c r="A44" s="51">
        <f>'BİLGİ GİRİŞİ'!A41</f>
        <v>39</v>
      </c>
      <c r="B44" s="55" t="str">
        <f>CONCATENATE('BİLGİ GİRİŞİ'!B41," ",'BİLGİ GİRİŞİ'!C41)</f>
        <v xml:space="preserve"> </v>
      </c>
      <c r="C44" s="65">
        <f>'BİLGİ GİRİŞİ'!J41</f>
        <v>0</v>
      </c>
      <c r="D44" s="56">
        <f t="shared" si="2"/>
        <v>0</v>
      </c>
      <c r="E44" s="56">
        <f t="shared" si="3"/>
        <v>0</v>
      </c>
      <c r="F44" s="56"/>
      <c r="G44" s="56"/>
      <c r="H44" s="56"/>
      <c r="I44" s="56"/>
      <c r="J44" s="56"/>
      <c r="K44" s="56"/>
      <c r="L44" s="56"/>
      <c r="M44" s="56"/>
      <c r="N44" s="56"/>
      <c r="O44" s="56"/>
      <c r="P44" s="56"/>
      <c r="Q44" s="56"/>
    </row>
    <row r="45" spans="1:17" ht="14.25" hidden="1" customHeight="1" x14ac:dyDescent="0.2">
      <c r="A45" s="51">
        <f>'BİLGİ GİRİŞİ'!A42</f>
        <v>40</v>
      </c>
      <c r="B45" s="55" t="str">
        <f>CONCATENATE('BİLGİ GİRİŞİ'!B42," ",'BİLGİ GİRİŞİ'!C42)</f>
        <v xml:space="preserve"> </v>
      </c>
      <c r="C45" s="65">
        <f>'BİLGİ GİRİŞİ'!J42</f>
        <v>0</v>
      </c>
      <c r="D45" s="56">
        <f t="shared" si="2"/>
        <v>0</v>
      </c>
      <c r="E45" s="56">
        <f t="shared" si="3"/>
        <v>0</v>
      </c>
      <c r="F45" s="56"/>
      <c r="G45" s="56"/>
      <c r="H45" s="56"/>
      <c r="I45" s="56"/>
      <c r="J45" s="56"/>
      <c r="K45" s="56"/>
      <c r="L45" s="56"/>
      <c r="M45" s="56"/>
      <c r="N45" s="56"/>
      <c r="O45" s="56"/>
      <c r="P45" s="56"/>
      <c r="Q45" s="56"/>
    </row>
    <row r="46" spans="1:17" ht="14.25" hidden="1" customHeight="1" x14ac:dyDescent="0.2">
      <c r="A46" s="51">
        <f>'BİLGİ GİRİŞİ'!A43</f>
        <v>41</v>
      </c>
      <c r="B46" s="55" t="str">
        <f>CONCATENATE('BİLGİ GİRİŞİ'!B43," ",'BİLGİ GİRİŞİ'!C43)</f>
        <v xml:space="preserve"> </v>
      </c>
      <c r="C46" s="65">
        <f>'BİLGİ GİRİŞİ'!J43</f>
        <v>0</v>
      </c>
      <c r="D46" s="56">
        <f t="shared" si="2"/>
        <v>0</v>
      </c>
      <c r="E46" s="56">
        <f t="shared" si="3"/>
        <v>0</v>
      </c>
      <c r="F46" s="56"/>
      <c r="G46" s="56"/>
      <c r="H46" s="56"/>
      <c r="I46" s="56"/>
      <c r="J46" s="56"/>
      <c r="K46" s="56"/>
      <c r="L46" s="56"/>
      <c r="M46" s="56"/>
      <c r="N46" s="56"/>
      <c r="O46" s="56"/>
      <c r="P46" s="56"/>
      <c r="Q46" s="56"/>
    </row>
    <row r="47" spans="1:17" ht="14.25" hidden="1" customHeight="1" x14ac:dyDescent="0.2">
      <c r="A47" s="51">
        <f>'BİLGİ GİRİŞİ'!A44</f>
        <v>42</v>
      </c>
      <c r="B47" s="55" t="str">
        <f>CONCATENATE('BİLGİ GİRİŞİ'!B44," ",'BİLGİ GİRİŞİ'!C44)</f>
        <v xml:space="preserve"> </v>
      </c>
      <c r="C47" s="65">
        <f>'BİLGİ GİRİŞİ'!J44</f>
        <v>0</v>
      </c>
      <c r="D47" s="56">
        <f t="shared" si="2"/>
        <v>0</v>
      </c>
      <c r="E47" s="56">
        <f t="shared" si="3"/>
        <v>0</v>
      </c>
      <c r="F47" s="56"/>
      <c r="G47" s="56"/>
      <c r="H47" s="56"/>
      <c r="I47" s="56"/>
      <c r="J47" s="56"/>
      <c r="K47" s="56"/>
      <c r="L47" s="56"/>
      <c r="M47" s="56"/>
      <c r="N47" s="56"/>
      <c r="O47" s="56"/>
      <c r="P47" s="56"/>
      <c r="Q47" s="56"/>
    </row>
    <row r="48" spans="1:17" ht="14.25" hidden="1" customHeight="1" x14ac:dyDescent="0.2">
      <c r="A48" s="51">
        <f>'BİLGİ GİRİŞİ'!A45</f>
        <v>43</v>
      </c>
      <c r="B48" s="55" t="str">
        <f>CONCATENATE('BİLGİ GİRİŞİ'!B45," ",'BİLGİ GİRİŞİ'!C45)</f>
        <v xml:space="preserve"> </v>
      </c>
      <c r="C48" s="65">
        <f>'BİLGİ GİRİŞİ'!J45</f>
        <v>0</v>
      </c>
      <c r="D48" s="56">
        <f t="shared" si="2"/>
        <v>0</v>
      </c>
      <c r="E48" s="56">
        <f t="shared" si="3"/>
        <v>0</v>
      </c>
      <c r="F48" s="56"/>
      <c r="G48" s="56"/>
      <c r="H48" s="56"/>
      <c r="I48" s="56"/>
      <c r="J48" s="56"/>
      <c r="K48" s="56"/>
      <c r="L48" s="56"/>
      <c r="M48" s="56"/>
      <c r="N48" s="56"/>
      <c r="O48" s="56"/>
      <c r="P48" s="56"/>
      <c r="Q48" s="56"/>
    </row>
    <row r="49" spans="1:17" ht="14.25" hidden="1" customHeight="1" x14ac:dyDescent="0.2">
      <c r="A49" s="51">
        <f>'BİLGİ GİRİŞİ'!A46</f>
        <v>44</v>
      </c>
      <c r="B49" s="55" t="str">
        <f>CONCATENATE('BİLGİ GİRİŞİ'!B46," ",'BİLGİ GİRİŞİ'!C46)</f>
        <v xml:space="preserve"> </v>
      </c>
      <c r="C49" s="65">
        <f>'BİLGİ GİRİŞİ'!J46</f>
        <v>0</v>
      </c>
      <c r="D49" s="56">
        <f t="shared" si="2"/>
        <v>0</v>
      </c>
      <c r="E49" s="56">
        <f t="shared" si="3"/>
        <v>0</v>
      </c>
      <c r="F49" s="56"/>
      <c r="G49" s="56"/>
      <c r="H49" s="56"/>
      <c r="I49" s="56"/>
      <c r="J49" s="56"/>
      <c r="K49" s="56"/>
      <c r="L49" s="56"/>
      <c r="M49" s="56"/>
      <c r="N49" s="56"/>
      <c r="O49" s="56"/>
      <c r="P49" s="56"/>
      <c r="Q49" s="56"/>
    </row>
    <row r="50" spans="1:17" ht="14.25" hidden="1" customHeight="1" x14ac:dyDescent="0.2">
      <c r="A50" s="51">
        <f>'BİLGİ GİRİŞİ'!A47</f>
        <v>45</v>
      </c>
      <c r="B50" s="55" t="str">
        <f>CONCATENATE('BİLGİ GİRİŞİ'!B47," ",'BİLGİ GİRİŞİ'!C47)</f>
        <v xml:space="preserve"> </v>
      </c>
      <c r="C50" s="65">
        <f>'BİLGİ GİRİŞİ'!J47</f>
        <v>0</v>
      </c>
      <c r="D50" s="56">
        <f t="shared" si="2"/>
        <v>0</v>
      </c>
      <c r="E50" s="56">
        <f t="shared" si="3"/>
        <v>0</v>
      </c>
      <c r="F50" s="56"/>
      <c r="G50" s="56"/>
      <c r="H50" s="56"/>
      <c r="I50" s="56"/>
      <c r="J50" s="56"/>
      <c r="K50" s="56"/>
      <c r="L50" s="56"/>
      <c r="M50" s="56"/>
      <c r="N50" s="56"/>
      <c r="O50" s="56"/>
      <c r="P50" s="56"/>
      <c r="Q50" s="56"/>
    </row>
    <row r="51" spans="1:17" ht="14.25" hidden="1" customHeight="1" x14ac:dyDescent="0.2">
      <c r="A51" s="51">
        <f>'BİLGİ GİRİŞİ'!A48</f>
        <v>46</v>
      </c>
      <c r="B51" s="55" t="str">
        <f>CONCATENATE('BİLGİ GİRİŞİ'!B48," ",'BİLGİ GİRİŞİ'!C48)</f>
        <v xml:space="preserve"> </v>
      </c>
      <c r="C51" s="65">
        <f>'BİLGİ GİRİŞİ'!J48</f>
        <v>0</v>
      </c>
      <c r="D51" s="56">
        <f t="shared" si="2"/>
        <v>0</v>
      </c>
      <c r="E51" s="56">
        <f t="shared" si="3"/>
        <v>0</v>
      </c>
      <c r="F51" s="56"/>
      <c r="G51" s="56"/>
      <c r="H51" s="56"/>
      <c r="I51" s="56"/>
      <c r="J51" s="56"/>
      <c r="K51" s="56"/>
      <c r="L51" s="56"/>
      <c r="M51" s="56"/>
      <c r="N51" s="56"/>
      <c r="O51" s="56"/>
      <c r="P51" s="56"/>
      <c r="Q51" s="56"/>
    </row>
    <row r="52" spans="1:17" ht="14.25" hidden="1" customHeight="1" x14ac:dyDescent="0.2">
      <c r="A52" s="51">
        <f>'BİLGİ GİRİŞİ'!A49</f>
        <v>47</v>
      </c>
      <c r="B52" s="55" t="str">
        <f>CONCATENATE('BİLGİ GİRİŞİ'!B49," ",'BİLGİ GİRİŞİ'!C49)</f>
        <v xml:space="preserve"> </v>
      </c>
      <c r="C52" s="65">
        <f>'BİLGİ GİRİŞİ'!J49</f>
        <v>0</v>
      </c>
      <c r="D52" s="56">
        <f t="shared" si="2"/>
        <v>0</v>
      </c>
      <c r="E52" s="56">
        <f t="shared" si="3"/>
        <v>0</v>
      </c>
      <c r="F52" s="56"/>
      <c r="G52" s="56"/>
      <c r="H52" s="56"/>
      <c r="I52" s="56"/>
      <c r="J52" s="56"/>
      <c r="K52" s="56"/>
      <c r="L52" s="56"/>
      <c r="M52" s="56"/>
      <c r="N52" s="56"/>
      <c r="O52" s="56"/>
      <c r="P52" s="56"/>
      <c r="Q52" s="56"/>
    </row>
    <row r="53" spans="1:17" ht="14.25" hidden="1" customHeight="1" x14ac:dyDescent="0.2">
      <c r="A53" s="51">
        <f>'BİLGİ GİRİŞİ'!A50</f>
        <v>48</v>
      </c>
      <c r="B53" s="55" t="str">
        <f>CONCATENATE('BİLGİ GİRİŞİ'!B50," ",'BİLGİ GİRİŞİ'!C50)</f>
        <v xml:space="preserve"> </v>
      </c>
      <c r="C53" s="65">
        <f>'BİLGİ GİRİŞİ'!J50</f>
        <v>0</v>
      </c>
      <c r="D53" s="56">
        <f t="shared" si="2"/>
        <v>0</v>
      </c>
      <c r="E53" s="56">
        <f t="shared" si="3"/>
        <v>0</v>
      </c>
      <c r="F53" s="56"/>
      <c r="G53" s="56"/>
      <c r="H53" s="56"/>
      <c r="I53" s="56"/>
      <c r="J53" s="56"/>
      <c r="K53" s="56"/>
      <c r="L53" s="56"/>
      <c r="M53" s="56"/>
      <c r="N53" s="56"/>
      <c r="O53" s="56"/>
      <c r="P53" s="56"/>
      <c r="Q53" s="56"/>
    </row>
    <row r="54" spans="1:17" ht="14.25" hidden="1" customHeight="1" x14ac:dyDescent="0.2">
      <c r="A54" s="51"/>
      <c r="B54" s="55"/>
      <c r="C54" s="65"/>
      <c r="D54" s="56"/>
      <c r="E54" s="56"/>
      <c r="F54" s="56"/>
      <c r="G54" s="56"/>
      <c r="H54" s="56"/>
      <c r="I54" s="56"/>
      <c r="J54" s="56"/>
      <c r="K54" s="56"/>
      <c r="L54" s="56"/>
      <c r="M54" s="56"/>
      <c r="N54" s="56"/>
      <c r="O54" s="56"/>
      <c r="P54" s="56"/>
      <c r="Q54" s="56"/>
    </row>
    <row r="55" spans="1:17" ht="14.25" customHeight="1" x14ac:dyDescent="0.2">
      <c r="A55" s="51"/>
      <c r="B55" s="55"/>
      <c r="C55" s="65"/>
      <c r="D55" s="56"/>
      <c r="E55" s="56"/>
      <c r="F55" s="56"/>
      <c r="G55" s="56"/>
      <c r="H55" s="56"/>
      <c r="I55" s="56"/>
      <c r="J55" s="56"/>
      <c r="K55" s="56"/>
      <c r="L55" s="56"/>
      <c r="M55" s="56"/>
      <c r="N55" s="56"/>
      <c r="O55" s="56"/>
      <c r="P55" s="56"/>
      <c r="Q55" s="56"/>
    </row>
    <row r="56" spans="1:17" ht="14.25" customHeight="1" x14ac:dyDescent="0.2">
      <c r="A56" s="445" t="s">
        <v>6</v>
      </c>
      <c r="B56" s="446"/>
      <c r="C56" s="446"/>
      <c r="D56" s="447"/>
      <c r="E56" s="185">
        <f>SUM(E6:E55)</f>
        <v>1103.6499999999999</v>
      </c>
      <c r="F56" s="185">
        <f>SUM(F6:F55)</f>
        <v>1103.625</v>
      </c>
      <c r="G56" s="185">
        <f t="shared" ref="G56:Q56" si="4">SUM(G6:G55)</f>
        <v>0</v>
      </c>
      <c r="H56" s="185">
        <f t="shared" si="4"/>
        <v>0</v>
      </c>
      <c r="I56" s="185">
        <f t="shared" si="4"/>
        <v>0</v>
      </c>
      <c r="J56" s="185">
        <f t="shared" si="4"/>
        <v>0</v>
      </c>
      <c r="K56" s="185">
        <f t="shared" si="4"/>
        <v>0</v>
      </c>
      <c r="L56" s="185">
        <f t="shared" si="4"/>
        <v>0</v>
      </c>
      <c r="M56" s="185">
        <f t="shared" si="4"/>
        <v>0</v>
      </c>
      <c r="N56" s="185">
        <f t="shared" si="4"/>
        <v>0</v>
      </c>
      <c r="O56" s="185">
        <f t="shared" si="4"/>
        <v>0</v>
      </c>
      <c r="P56" s="185">
        <f t="shared" si="4"/>
        <v>0</v>
      </c>
      <c r="Q56" s="185">
        <f t="shared" si="4"/>
        <v>0</v>
      </c>
    </row>
    <row r="57" spans="1:17" x14ac:dyDescent="0.2">
      <c r="A57" s="52" t="s">
        <v>177</v>
      </c>
      <c r="B57" s="443" t="s">
        <v>178</v>
      </c>
      <c r="C57" s="443"/>
      <c r="D57" s="443"/>
      <c r="E57" s="443"/>
      <c r="F57" s="443"/>
      <c r="G57" s="443"/>
      <c r="H57" s="443"/>
      <c r="I57" s="443"/>
      <c r="J57" s="443"/>
      <c r="K57" s="443"/>
      <c r="L57" s="443"/>
      <c r="M57" s="443"/>
      <c r="N57" s="443"/>
      <c r="O57" s="443"/>
      <c r="P57" s="443"/>
      <c r="Q57" s="443"/>
    </row>
    <row r="58" spans="1:17" x14ac:dyDescent="0.2">
      <c r="A58" s="449"/>
      <c r="B58" s="449"/>
      <c r="C58" s="449"/>
      <c r="D58" s="449"/>
      <c r="E58" s="449"/>
      <c r="F58" s="449"/>
    </row>
    <row r="59" spans="1:17" ht="12.75" customHeight="1" x14ac:dyDescent="0.2">
      <c r="A59" s="53" t="s">
        <v>179</v>
      </c>
      <c r="B59" s="448" t="s">
        <v>180</v>
      </c>
      <c r="C59" s="448"/>
      <c r="D59" s="448"/>
      <c r="E59" s="448"/>
      <c r="F59" s="448"/>
      <c r="G59" s="448"/>
      <c r="H59" s="448"/>
      <c r="I59" s="448"/>
      <c r="J59" s="448"/>
      <c r="K59" s="448"/>
      <c r="L59" s="448"/>
      <c r="M59" s="448"/>
      <c r="N59" s="448"/>
      <c r="O59" s="448"/>
      <c r="P59" s="448"/>
      <c r="Q59" s="448"/>
    </row>
    <row r="60" spans="1:17" ht="12.75" customHeight="1" x14ac:dyDescent="0.2">
      <c r="A60" s="54" t="s">
        <v>181</v>
      </c>
      <c r="B60" s="442" t="s">
        <v>182</v>
      </c>
      <c r="C60" s="442"/>
      <c r="D60" s="442"/>
      <c r="E60" s="442"/>
      <c r="F60" s="442"/>
      <c r="G60" s="442"/>
      <c r="H60" s="442"/>
      <c r="I60" s="442"/>
      <c r="J60" s="442"/>
      <c r="K60" s="442"/>
      <c r="L60" s="442"/>
      <c r="M60" s="442"/>
      <c r="N60" s="442"/>
      <c r="O60" s="442"/>
      <c r="P60" s="442"/>
      <c r="Q60" s="442"/>
    </row>
    <row r="61" spans="1:17" ht="12.75" customHeight="1" x14ac:dyDescent="0.2">
      <c r="A61" s="54" t="s">
        <v>183</v>
      </c>
      <c r="B61" s="442" t="s">
        <v>184</v>
      </c>
      <c r="C61" s="442"/>
      <c r="D61" s="442"/>
      <c r="E61" s="442"/>
      <c r="F61" s="442"/>
      <c r="G61" s="442"/>
      <c r="H61" s="442"/>
      <c r="I61" s="442"/>
      <c r="J61" s="442"/>
      <c r="K61" s="442"/>
      <c r="L61" s="442"/>
      <c r="M61" s="442"/>
      <c r="N61" s="442"/>
      <c r="O61" s="442"/>
      <c r="P61" s="442"/>
      <c r="Q61" s="442"/>
    </row>
    <row r="62" spans="1:17" ht="12.75" customHeight="1" x14ac:dyDescent="0.2">
      <c r="A62" s="54" t="s">
        <v>185</v>
      </c>
      <c r="B62" s="442" t="s">
        <v>186</v>
      </c>
      <c r="C62" s="442"/>
      <c r="D62" s="442"/>
      <c r="E62" s="442"/>
      <c r="F62" s="442"/>
      <c r="G62" s="442"/>
      <c r="H62" s="442"/>
      <c r="I62" s="442"/>
      <c r="J62" s="442"/>
      <c r="K62" s="442"/>
      <c r="L62" s="442"/>
      <c r="M62" s="442"/>
      <c r="N62" s="442"/>
      <c r="O62" s="442"/>
      <c r="P62" s="442"/>
      <c r="Q62" s="442"/>
    </row>
    <row r="63" spans="1:17" ht="12.75" customHeight="1" x14ac:dyDescent="0.2">
      <c r="A63" s="53" t="s">
        <v>187</v>
      </c>
      <c r="B63" s="448" t="s">
        <v>188</v>
      </c>
      <c r="C63" s="448"/>
      <c r="D63" s="448"/>
      <c r="E63" s="448"/>
      <c r="F63" s="448"/>
      <c r="G63" s="448"/>
      <c r="H63" s="448"/>
      <c r="I63" s="448"/>
      <c r="J63" s="448"/>
      <c r="K63" s="448"/>
      <c r="L63" s="448"/>
      <c r="M63" s="448"/>
      <c r="N63" s="448"/>
      <c r="O63" s="448"/>
      <c r="P63" s="448"/>
      <c r="Q63" s="448"/>
    </row>
  </sheetData>
  <mergeCells count="15">
    <mergeCell ref="B63:Q63"/>
    <mergeCell ref="A58:F58"/>
    <mergeCell ref="B59:Q59"/>
    <mergeCell ref="B60:Q60"/>
    <mergeCell ref="B61:Q61"/>
    <mergeCell ref="A1:Q1"/>
    <mergeCell ref="A3:A5"/>
    <mergeCell ref="F3:Q4"/>
    <mergeCell ref="B62:Q62"/>
    <mergeCell ref="B57:Q57"/>
    <mergeCell ref="B4:B5"/>
    <mergeCell ref="C4:C5"/>
    <mergeCell ref="D4:D5"/>
    <mergeCell ref="E4:E5"/>
    <mergeCell ref="A56:D56"/>
  </mergeCells>
  <phoneticPr fontId="9" type="noConversion"/>
  <printOptions horizontalCentered="1"/>
  <pageMargins left="0.19685039370078741" right="0.19685039370078741" top="0.98425196850393704" bottom="0.98425196850393704" header="0" footer="0"/>
  <pageSetup paperSize="9" scale="75" fitToWidth="2" fitToHeight="2" orientation="landscape" r:id="rId1"/>
  <headerFooter alignWithMargins="0">
    <oddFooter>Sayfa &amp;P /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4">
    <pageSetUpPr fitToPage="1"/>
  </sheetPr>
  <dimension ref="A1:D67"/>
  <sheetViews>
    <sheetView zoomScaleNormal="100" workbookViewId="0">
      <selection activeCell="D11" sqref="D11:D12"/>
    </sheetView>
  </sheetViews>
  <sheetFormatPr defaultRowHeight="12.75" x14ac:dyDescent="0.2"/>
  <cols>
    <col min="1" max="1" width="8" style="84" customWidth="1"/>
    <col min="2" max="2" width="29.85546875" style="84" customWidth="1"/>
    <col min="3" max="3" width="33.140625" style="171" customWidth="1"/>
    <col min="4" max="4" width="16.42578125" style="84" customWidth="1"/>
    <col min="5" max="16384" width="9.140625" style="84"/>
  </cols>
  <sheetData>
    <row r="1" spans="1:4" x14ac:dyDescent="0.2">
      <c r="A1" s="462" t="s">
        <v>140</v>
      </c>
      <c r="B1" s="462"/>
      <c r="C1" s="462"/>
      <c r="D1" s="462"/>
    </row>
    <row r="2" spans="1:4" x14ac:dyDescent="0.2">
      <c r="A2" s="135"/>
      <c r="B2" s="135"/>
      <c r="C2" s="153"/>
      <c r="D2" s="136"/>
    </row>
    <row r="3" spans="1:4" ht="32.25" customHeight="1" x14ac:dyDescent="0.2">
      <c r="A3" s="467" t="s">
        <v>13</v>
      </c>
      <c r="B3" s="468"/>
      <c r="C3" s="463" t="s">
        <v>284</v>
      </c>
      <c r="D3" s="463"/>
    </row>
    <row r="4" spans="1:4" ht="15.75" customHeight="1" x14ac:dyDescent="0.2">
      <c r="A4" s="137" t="s">
        <v>15</v>
      </c>
      <c r="B4" s="137"/>
      <c r="C4" s="464" t="s">
        <v>285</v>
      </c>
      <c r="D4" s="464"/>
    </row>
    <row r="5" spans="1:4" ht="15.75" customHeight="1" x14ac:dyDescent="0.2">
      <c r="A5" s="137" t="s">
        <v>16</v>
      </c>
      <c r="B5" s="137"/>
      <c r="C5" s="465" t="str">
        <f>CONCATENATE(KONTROL!C1,"-",KONTROL!C2)</f>
        <v>MART-2020</v>
      </c>
      <c r="D5" s="466"/>
    </row>
    <row r="6" spans="1:4" ht="12" customHeight="1" x14ac:dyDescent="0.2">
      <c r="A6" s="138"/>
      <c r="B6" s="139"/>
      <c r="C6" s="170"/>
      <c r="D6" s="140"/>
    </row>
    <row r="7" spans="1:4" ht="12" customHeight="1" x14ac:dyDescent="0.2">
      <c r="A7" s="453" t="s">
        <v>17</v>
      </c>
      <c r="B7" s="456" t="s">
        <v>196</v>
      </c>
      <c r="C7" s="459" t="s">
        <v>253</v>
      </c>
      <c r="D7" s="456" t="s">
        <v>195</v>
      </c>
    </row>
    <row r="8" spans="1:4" ht="12" customHeight="1" x14ac:dyDescent="0.2">
      <c r="A8" s="454"/>
      <c r="B8" s="457"/>
      <c r="C8" s="460"/>
      <c r="D8" s="457"/>
    </row>
    <row r="9" spans="1:4" ht="12" customHeight="1" x14ac:dyDescent="0.2">
      <c r="A9" s="455"/>
      <c r="B9" s="458"/>
      <c r="C9" s="461"/>
      <c r="D9" s="458"/>
    </row>
    <row r="10" spans="1:4" ht="20.100000000000001" customHeight="1" x14ac:dyDescent="0.2">
      <c r="A10" s="141">
        <f>'BİLGİ GİRİŞİ'!A3</f>
        <v>1</v>
      </c>
      <c r="B10" s="142" t="str">
        <f>CONCATENATE('BİLGİ GİRİŞİ'!B3," ",'BİLGİ GİRİŞİ'!C3)</f>
        <v>ŞULE  ÇABUK</v>
      </c>
      <c r="C10" s="143" t="str">
        <f>'BİLGİ GİRİŞİ'!E3</f>
        <v>TR55 0001 5001 5800 7304 2289 32</v>
      </c>
      <c r="D10" s="168">
        <f>BORDRO!U8</f>
        <v>1507.6999999999998</v>
      </c>
    </row>
    <row r="11" spans="1:4" ht="20.100000000000001" customHeight="1" x14ac:dyDescent="0.2">
      <c r="A11" s="141">
        <f>'BİLGİ GİRİŞİ'!A4</f>
        <v>2</v>
      </c>
      <c r="B11" s="142" t="str">
        <f>CONCATENATE('BİLGİ GİRİŞİ'!B4," ",'BİLGİ GİRİŞİ'!C4)</f>
        <v>MAŞİDE KAFALI</v>
      </c>
      <c r="C11" s="143" t="str">
        <f>'BİLGİ GİRİŞİ'!E4</f>
        <v>TR31 0001 5001 5800 7302 5315 73</v>
      </c>
      <c r="D11" s="168">
        <f>BORDRO!U9</f>
        <v>2114.1800000000003</v>
      </c>
    </row>
    <row r="12" spans="1:4" ht="20.100000000000001" customHeight="1" x14ac:dyDescent="0.2">
      <c r="A12" s="141">
        <f>'BİLGİ GİRİŞİ'!A5</f>
        <v>3</v>
      </c>
      <c r="B12" s="142" t="str">
        <f>CONCATENATE('BİLGİ GİRİŞİ'!B5," ",'BİLGİ GİRİŞİ'!C5)</f>
        <v>İBRAHİM ÖLER</v>
      </c>
      <c r="C12" s="143" t="str">
        <f>'BİLGİ GİRİŞİ'!E5</f>
        <v>TR74 0001 5001 5800 7301 6416 00</v>
      </c>
      <c r="D12" s="168">
        <f>BORDRO!U10</f>
        <v>1892.3000000000002</v>
      </c>
    </row>
    <row r="13" spans="1:4" ht="20.100000000000001" customHeight="1" x14ac:dyDescent="0.2">
      <c r="A13" s="141">
        <f>'BİLGİ GİRİŞİ'!A6</f>
        <v>4</v>
      </c>
      <c r="B13" s="142" t="str">
        <f>CONCATENATE('BİLGİ GİRİŞİ'!B6," ",'BİLGİ GİRİŞİ'!C6)</f>
        <v>REYHANİYE  GÜRÜNLÜ</v>
      </c>
      <c r="C13" s="143"/>
      <c r="D13" s="168"/>
    </row>
    <row r="14" spans="1:4" ht="20.100000000000001" customHeight="1" x14ac:dyDescent="0.2">
      <c r="A14" s="141">
        <f>'BİLGİ GİRİŞİ'!A7</f>
        <v>5</v>
      </c>
      <c r="B14" s="142" t="str">
        <f>CONCATENATE('BİLGİ GİRİŞİ'!B7," ",'BİLGİ GİRİŞİ'!C7)</f>
        <v>REYYAN  KARAÖZ</v>
      </c>
      <c r="C14" s="143"/>
      <c r="D14" s="168"/>
    </row>
    <row r="15" spans="1:4" ht="20.100000000000001" customHeight="1" x14ac:dyDescent="0.2">
      <c r="A15" s="141">
        <f>'BİLGİ GİRİŞİ'!A8</f>
        <v>6</v>
      </c>
      <c r="B15" s="142" t="str">
        <f>CONCATENATE('BİLGİ GİRİŞİ'!B8," ",'BİLGİ GİRİŞİ'!C8)</f>
        <v xml:space="preserve"> </v>
      </c>
      <c r="C15" s="143"/>
      <c r="D15" s="168"/>
    </row>
    <row r="16" spans="1:4" ht="20.100000000000001" customHeight="1" x14ac:dyDescent="0.2">
      <c r="A16" s="141">
        <f>'BİLGİ GİRİŞİ'!A9</f>
        <v>7</v>
      </c>
      <c r="B16" s="142" t="str">
        <f>CONCATENATE('BİLGİ GİRİŞİ'!B9," ",'BİLGİ GİRİŞİ'!C9)</f>
        <v xml:space="preserve"> </v>
      </c>
      <c r="C16" s="143"/>
      <c r="D16" s="168"/>
    </row>
    <row r="17" spans="1:4" ht="20.100000000000001" customHeight="1" x14ac:dyDescent="0.2">
      <c r="A17" s="141">
        <f>'BİLGİ GİRİŞİ'!A10</f>
        <v>8</v>
      </c>
      <c r="B17" s="142" t="str">
        <f>CONCATENATE('BİLGİ GİRİŞİ'!B10," ",'BİLGİ GİRİŞİ'!C10)</f>
        <v xml:space="preserve"> </v>
      </c>
      <c r="C17" s="143"/>
      <c r="D17" s="168"/>
    </row>
    <row r="18" spans="1:4" ht="20.100000000000001" customHeight="1" x14ac:dyDescent="0.2">
      <c r="A18" s="141">
        <f>'BİLGİ GİRİŞİ'!A11</f>
        <v>9</v>
      </c>
      <c r="B18" s="142" t="str">
        <f>CONCATENATE('BİLGİ GİRİŞİ'!B11," ",'BİLGİ GİRİŞİ'!C11)</f>
        <v xml:space="preserve"> </v>
      </c>
      <c r="C18" s="143"/>
      <c r="D18" s="168"/>
    </row>
    <row r="19" spans="1:4" ht="20.100000000000001" hidden="1" customHeight="1" x14ac:dyDescent="0.2">
      <c r="A19" s="141">
        <f>'BİLGİ GİRİŞİ'!A12</f>
        <v>10</v>
      </c>
      <c r="B19" s="142" t="str">
        <f>CONCATENATE('BİLGİ GİRİŞİ'!B12," ",'BİLGİ GİRİŞİ'!C12)</f>
        <v xml:space="preserve"> </v>
      </c>
      <c r="C19" s="143">
        <f>'BİLGİ GİRİŞİ'!E12</f>
        <v>0</v>
      </c>
      <c r="D19" s="168">
        <f>BORDRO!U17</f>
        <v>0</v>
      </c>
    </row>
    <row r="20" spans="1:4" ht="20.100000000000001" hidden="1" customHeight="1" x14ac:dyDescent="0.2">
      <c r="A20" s="141">
        <f>'BİLGİ GİRİŞİ'!A13</f>
        <v>11</v>
      </c>
      <c r="B20" s="142" t="str">
        <f>CONCATENATE('BİLGİ GİRİŞİ'!B13," ",'BİLGİ GİRİŞİ'!C13)</f>
        <v xml:space="preserve"> </v>
      </c>
      <c r="C20" s="143">
        <f>'BİLGİ GİRİŞİ'!E13</f>
        <v>0</v>
      </c>
      <c r="D20" s="168">
        <f>BORDRO!U18</f>
        <v>0</v>
      </c>
    </row>
    <row r="21" spans="1:4" ht="20.100000000000001" hidden="1" customHeight="1" x14ac:dyDescent="0.2">
      <c r="A21" s="141">
        <f>'BİLGİ GİRİŞİ'!A14</f>
        <v>12</v>
      </c>
      <c r="B21" s="142" t="str">
        <f>CONCATENATE('BİLGİ GİRİŞİ'!B14," ",'BİLGİ GİRİŞİ'!C14)</f>
        <v xml:space="preserve"> </v>
      </c>
      <c r="C21" s="143">
        <f>'BİLGİ GİRİŞİ'!E14</f>
        <v>0</v>
      </c>
      <c r="D21" s="168">
        <f>BORDRO!U19</f>
        <v>0</v>
      </c>
    </row>
    <row r="22" spans="1:4" ht="20.100000000000001" hidden="1" customHeight="1" x14ac:dyDescent="0.2">
      <c r="A22" s="141">
        <f>'BİLGİ GİRİŞİ'!A15</f>
        <v>13</v>
      </c>
      <c r="B22" s="142" t="str">
        <f>CONCATENATE('BİLGİ GİRİŞİ'!B15," ",'BİLGİ GİRİŞİ'!C15)</f>
        <v xml:space="preserve"> </v>
      </c>
      <c r="C22" s="143">
        <f>'BİLGİ GİRİŞİ'!E15</f>
        <v>0</v>
      </c>
      <c r="D22" s="168">
        <f>BORDRO!U20</f>
        <v>0</v>
      </c>
    </row>
    <row r="23" spans="1:4" ht="20.100000000000001" hidden="1" customHeight="1" x14ac:dyDescent="0.2">
      <c r="A23" s="141">
        <f>'BİLGİ GİRİŞİ'!A16</f>
        <v>14</v>
      </c>
      <c r="B23" s="142" t="str">
        <f>CONCATENATE('BİLGİ GİRİŞİ'!B16," ",'BİLGİ GİRİŞİ'!C16)</f>
        <v xml:space="preserve"> </v>
      </c>
      <c r="C23" s="143">
        <f>'BİLGİ GİRİŞİ'!E16</f>
        <v>0</v>
      </c>
      <c r="D23" s="168">
        <f>BORDRO!U21</f>
        <v>0</v>
      </c>
    </row>
    <row r="24" spans="1:4" ht="20.100000000000001" hidden="1" customHeight="1" x14ac:dyDescent="0.2">
      <c r="A24" s="141">
        <f>'BİLGİ GİRİŞİ'!A17</f>
        <v>15</v>
      </c>
      <c r="B24" s="142" t="str">
        <f>CONCATENATE('BİLGİ GİRİŞİ'!B17," ",'BİLGİ GİRİŞİ'!C17)</f>
        <v xml:space="preserve"> </v>
      </c>
      <c r="C24" s="143">
        <f>'BİLGİ GİRİŞİ'!E17</f>
        <v>0</v>
      </c>
      <c r="D24" s="168">
        <f>BORDRO!U22</f>
        <v>0</v>
      </c>
    </row>
    <row r="25" spans="1:4" ht="20.100000000000001" hidden="1" customHeight="1" x14ac:dyDescent="0.2">
      <c r="A25" s="141">
        <f>'BİLGİ GİRİŞİ'!A18</f>
        <v>16</v>
      </c>
      <c r="B25" s="142" t="str">
        <f>CONCATENATE('BİLGİ GİRİŞİ'!B18," ",'BİLGİ GİRİŞİ'!C18)</f>
        <v xml:space="preserve"> </v>
      </c>
      <c r="C25" s="143">
        <f>'BİLGİ GİRİŞİ'!E18</f>
        <v>0</v>
      </c>
      <c r="D25" s="168">
        <f>BORDRO!U23</f>
        <v>0</v>
      </c>
    </row>
    <row r="26" spans="1:4" ht="20.100000000000001" hidden="1" customHeight="1" x14ac:dyDescent="0.2">
      <c r="A26" s="141">
        <f>'BİLGİ GİRİŞİ'!A19</f>
        <v>17</v>
      </c>
      <c r="B26" s="142" t="str">
        <f>CONCATENATE('BİLGİ GİRİŞİ'!B19," ",'BİLGİ GİRİŞİ'!C19)</f>
        <v xml:space="preserve"> </v>
      </c>
      <c r="C26" s="143">
        <f>'BİLGİ GİRİŞİ'!E19</f>
        <v>0</v>
      </c>
      <c r="D26" s="168">
        <f>BORDRO!U24</f>
        <v>0</v>
      </c>
    </row>
    <row r="27" spans="1:4" ht="20.100000000000001" hidden="1" customHeight="1" x14ac:dyDescent="0.2">
      <c r="A27" s="141">
        <f>'BİLGİ GİRİŞİ'!A20</f>
        <v>18</v>
      </c>
      <c r="B27" s="142" t="str">
        <f>CONCATENATE('BİLGİ GİRİŞİ'!B20," ",'BİLGİ GİRİŞİ'!C20)</f>
        <v xml:space="preserve"> </v>
      </c>
      <c r="C27" s="143">
        <f>'BİLGİ GİRİŞİ'!E20</f>
        <v>0</v>
      </c>
      <c r="D27" s="168">
        <f>BORDRO!U25</f>
        <v>0</v>
      </c>
    </row>
    <row r="28" spans="1:4" ht="20.100000000000001" hidden="1" customHeight="1" x14ac:dyDescent="0.2">
      <c r="A28" s="141">
        <f>'BİLGİ GİRİŞİ'!A21</f>
        <v>19</v>
      </c>
      <c r="B28" s="142" t="str">
        <f>CONCATENATE('BİLGİ GİRİŞİ'!B21," ",'BİLGİ GİRİŞİ'!C21)</f>
        <v xml:space="preserve"> </v>
      </c>
      <c r="C28" s="143">
        <f>'BİLGİ GİRİŞİ'!E21</f>
        <v>0</v>
      </c>
      <c r="D28" s="168">
        <f>BORDRO!U26</f>
        <v>0</v>
      </c>
    </row>
    <row r="29" spans="1:4" ht="20.100000000000001" hidden="1" customHeight="1" x14ac:dyDescent="0.2">
      <c r="A29" s="141">
        <f>'BİLGİ GİRİŞİ'!A22</f>
        <v>20</v>
      </c>
      <c r="B29" s="142" t="str">
        <f>CONCATENATE('BİLGİ GİRİŞİ'!B22," ",'BİLGİ GİRİŞİ'!C22)</f>
        <v xml:space="preserve"> </v>
      </c>
      <c r="C29" s="143">
        <f>'BİLGİ GİRİŞİ'!E22</f>
        <v>0</v>
      </c>
      <c r="D29" s="168">
        <f>BORDRO!U27</f>
        <v>0</v>
      </c>
    </row>
    <row r="30" spans="1:4" ht="20.100000000000001" hidden="1" customHeight="1" x14ac:dyDescent="0.2">
      <c r="A30" s="141">
        <f>'BİLGİ GİRİŞİ'!A23</f>
        <v>21</v>
      </c>
      <c r="B30" s="142" t="str">
        <f>CONCATENATE('BİLGİ GİRİŞİ'!B23," ",'BİLGİ GİRİŞİ'!C23)</f>
        <v xml:space="preserve"> </v>
      </c>
      <c r="C30" s="143">
        <f>'BİLGİ GİRİŞİ'!E23</f>
        <v>0</v>
      </c>
      <c r="D30" s="168">
        <f>BORDRO!U28</f>
        <v>0</v>
      </c>
    </row>
    <row r="31" spans="1:4" ht="20.100000000000001" hidden="1" customHeight="1" x14ac:dyDescent="0.2">
      <c r="A31" s="141">
        <f>'BİLGİ GİRİŞİ'!A24</f>
        <v>22</v>
      </c>
      <c r="B31" s="142" t="str">
        <f>CONCATENATE('BİLGİ GİRİŞİ'!B24," ",'BİLGİ GİRİŞİ'!C24)</f>
        <v xml:space="preserve"> </v>
      </c>
      <c r="C31" s="143">
        <f>'BİLGİ GİRİŞİ'!E24</f>
        <v>0</v>
      </c>
      <c r="D31" s="168">
        <f>BORDRO!U29</f>
        <v>0</v>
      </c>
    </row>
    <row r="32" spans="1:4" ht="20.100000000000001" hidden="1" customHeight="1" x14ac:dyDescent="0.2">
      <c r="A32" s="141">
        <f>'BİLGİ GİRİŞİ'!A25</f>
        <v>23</v>
      </c>
      <c r="B32" s="142" t="str">
        <f>CONCATENATE('BİLGİ GİRİŞİ'!B25," ",'BİLGİ GİRİŞİ'!C25)</f>
        <v xml:space="preserve"> </v>
      </c>
      <c r="C32" s="143">
        <f>'BİLGİ GİRİŞİ'!E25</f>
        <v>0</v>
      </c>
      <c r="D32" s="168">
        <f>BORDRO!U30</f>
        <v>0</v>
      </c>
    </row>
    <row r="33" spans="1:4" ht="20.100000000000001" hidden="1" customHeight="1" x14ac:dyDescent="0.2">
      <c r="A33" s="141">
        <f>'BİLGİ GİRİŞİ'!A26</f>
        <v>24</v>
      </c>
      <c r="B33" s="142" t="str">
        <f>CONCATENATE('BİLGİ GİRİŞİ'!B26," ",'BİLGİ GİRİŞİ'!C26)</f>
        <v xml:space="preserve"> </v>
      </c>
      <c r="C33" s="143">
        <f>'BİLGİ GİRİŞİ'!E26</f>
        <v>0</v>
      </c>
      <c r="D33" s="168">
        <f>BORDRO!U31</f>
        <v>0</v>
      </c>
    </row>
    <row r="34" spans="1:4" ht="20.100000000000001" hidden="1" customHeight="1" x14ac:dyDescent="0.2">
      <c r="A34" s="141">
        <f>'BİLGİ GİRİŞİ'!A27</f>
        <v>25</v>
      </c>
      <c r="B34" s="142" t="str">
        <f>CONCATENATE('BİLGİ GİRİŞİ'!B27," ",'BİLGİ GİRİŞİ'!C27)</f>
        <v xml:space="preserve"> </v>
      </c>
      <c r="C34" s="143">
        <f>'BİLGİ GİRİŞİ'!E27</f>
        <v>0</v>
      </c>
      <c r="D34" s="168">
        <f>BORDRO!U32</f>
        <v>0</v>
      </c>
    </row>
    <row r="35" spans="1:4" ht="20.100000000000001" hidden="1" customHeight="1" x14ac:dyDescent="0.2">
      <c r="A35" s="141">
        <f>'BİLGİ GİRİŞİ'!A28</f>
        <v>26</v>
      </c>
      <c r="B35" s="142" t="str">
        <f>CONCATENATE('BİLGİ GİRİŞİ'!B28," ",'BİLGİ GİRİŞİ'!C28)</f>
        <v xml:space="preserve"> </v>
      </c>
      <c r="C35" s="143">
        <f>'BİLGİ GİRİŞİ'!E28</f>
        <v>0</v>
      </c>
      <c r="D35" s="168">
        <f>BORDRO!U33</f>
        <v>0</v>
      </c>
    </row>
    <row r="36" spans="1:4" ht="20.100000000000001" hidden="1" customHeight="1" x14ac:dyDescent="0.2">
      <c r="A36" s="141">
        <f>'BİLGİ GİRİŞİ'!A29</f>
        <v>27</v>
      </c>
      <c r="B36" s="142" t="str">
        <f>CONCATENATE('BİLGİ GİRİŞİ'!B29," ",'BİLGİ GİRİŞİ'!C29)</f>
        <v xml:space="preserve"> </v>
      </c>
      <c r="C36" s="143">
        <f>'BİLGİ GİRİŞİ'!E29</f>
        <v>0</v>
      </c>
      <c r="D36" s="168">
        <f>BORDRO!U34</f>
        <v>0</v>
      </c>
    </row>
    <row r="37" spans="1:4" ht="20.100000000000001" hidden="1" customHeight="1" x14ac:dyDescent="0.2">
      <c r="A37" s="141">
        <f>'BİLGİ GİRİŞİ'!A30</f>
        <v>28</v>
      </c>
      <c r="B37" s="142" t="str">
        <f>CONCATENATE('BİLGİ GİRİŞİ'!B30," ",'BİLGİ GİRİŞİ'!C30)</f>
        <v xml:space="preserve"> </v>
      </c>
      <c r="C37" s="143">
        <f>'BİLGİ GİRİŞİ'!E30</f>
        <v>0</v>
      </c>
      <c r="D37" s="168">
        <f>BORDRO!U35</f>
        <v>0</v>
      </c>
    </row>
    <row r="38" spans="1:4" ht="20.100000000000001" hidden="1" customHeight="1" x14ac:dyDescent="0.2">
      <c r="A38" s="141">
        <f>'BİLGİ GİRİŞİ'!A31</f>
        <v>29</v>
      </c>
      <c r="B38" s="142" t="str">
        <f>CONCATENATE('BİLGİ GİRİŞİ'!B31," ",'BİLGİ GİRİŞİ'!C31)</f>
        <v xml:space="preserve"> </v>
      </c>
      <c r="C38" s="143">
        <f>'BİLGİ GİRİŞİ'!E31</f>
        <v>0</v>
      </c>
      <c r="D38" s="168">
        <f>BORDRO!U36</f>
        <v>0</v>
      </c>
    </row>
    <row r="39" spans="1:4" ht="20.100000000000001" hidden="1" customHeight="1" x14ac:dyDescent="0.2">
      <c r="A39" s="141">
        <f>'BİLGİ GİRİŞİ'!A32</f>
        <v>30</v>
      </c>
      <c r="B39" s="142" t="str">
        <f>CONCATENATE('BİLGİ GİRİŞİ'!B32," ",'BİLGİ GİRİŞİ'!C32)</f>
        <v xml:space="preserve"> </v>
      </c>
      <c r="C39" s="143">
        <f>'BİLGİ GİRİŞİ'!E32</f>
        <v>0</v>
      </c>
      <c r="D39" s="168">
        <f>BORDRO!U37</f>
        <v>0</v>
      </c>
    </row>
    <row r="40" spans="1:4" ht="20.100000000000001" hidden="1" customHeight="1" x14ac:dyDescent="0.2">
      <c r="A40" s="141">
        <f>'BİLGİ GİRİŞİ'!A33</f>
        <v>31</v>
      </c>
      <c r="B40" s="142" t="str">
        <f>CONCATENATE('BİLGİ GİRİŞİ'!B33," ",'BİLGİ GİRİŞİ'!C33)</f>
        <v xml:space="preserve"> </v>
      </c>
      <c r="C40" s="143">
        <f>'BİLGİ GİRİŞİ'!E33</f>
        <v>0</v>
      </c>
      <c r="D40" s="168">
        <f>BORDRO!U38</f>
        <v>0</v>
      </c>
    </row>
    <row r="41" spans="1:4" ht="20.100000000000001" hidden="1" customHeight="1" x14ac:dyDescent="0.2">
      <c r="A41" s="141">
        <f>'BİLGİ GİRİŞİ'!A34</f>
        <v>32</v>
      </c>
      <c r="B41" s="142" t="str">
        <f>CONCATENATE('BİLGİ GİRİŞİ'!B34," ",'BİLGİ GİRİŞİ'!C34)</f>
        <v xml:space="preserve"> </v>
      </c>
      <c r="C41" s="143">
        <f>'BİLGİ GİRİŞİ'!E34</f>
        <v>0</v>
      </c>
      <c r="D41" s="168">
        <f>BORDRO!U39</f>
        <v>0</v>
      </c>
    </row>
    <row r="42" spans="1:4" ht="20.100000000000001" hidden="1" customHeight="1" x14ac:dyDescent="0.2">
      <c r="A42" s="141">
        <f>'BİLGİ GİRİŞİ'!A35</f>
        <v>33</v>
      </c>
      <c r="B42" s="142" t="str">
        <f>CONCATENATE('BİLGİ GİRİŞİ'!B35," ",'BİLGİ GİRİŞİ'!C35)</f>
        <v xml:space="preserve"> </v>
      </c>
      <c r="C42" s="143">
        <f>'BİLGİ GİRİŞİ'!E35</f>
        <v>0</v>
      </c>
      <c r="D42" s="168">
        <f>BORDRO!U40</f>
        <v>0</v>
      </c>
    </row>
    <row r="43" spans="1:4" ht="20.100000000000001" hidden="1" customHeight="1" x14ac:dyDescent="0.2">
      <c r="A43" s="141">
        <f>'BİLGİ GİRİŞİ'!A36</f>
        <v>34</v>
      </c>
      <c r="B43" s="142" t="str">
        <f>CONCATENATE('BİLGİ GİRİŞİ'!B36," ",'BİLGİ GİRİŞİ'!C36)</f>
        <v xml:space="preserve"> </v>
      </c>
      <c r="C43" s="143">
        <f>'BİLGİ GİRİŞİ'!E36</f>
        <v>0</v>
      </c>
      <c r="D43" s="168">
        <f>BORDRO!U41</f>
        <v>0</v>
      </c>
    </row>
    <row r="44" spans="1:4" ht="20.100000000000001" hidden="1" customHeight="1" x14ac:dyDescent="0.2">
      <c r="A44" s="141">
        <f>'BİLGİ GİRİŞİ'!A37</f>
        <v>35</v>
      </c>
      <c r="B44" s="142" t="str">
        <f>CONCATENATE('BİLGİ GİRİŞİ'!B37," ",'BİLGİ GİRİŞİ'!C37)</f>
        <v xml:space="preserve"> </v>
      </c>
      <c r="C44" s="143">
        <f>'BİLGİ GİRİŞİ'!E37</f>
        <v>0</v>
      </c>
      <c r="D44" s="168">
        <f>BORDRO!U42</f>
        <v>0</v>
      </c>
    </row>
    <row r="45" spans="1:4" ht="20.100000000000001" hidden="1" customHeight="1" x14ac:dyDescent="0.2">
      <c r="A45" s="141">
        <f>'BİLGİ GİRİŞİ'!A38</f>
        <v>36</v>
      </c>
      <c r="B45" s="142" t="str">
        <f>CONCATENATE('BİLGİ GİRİŞİ'!B38," ",'BİLGİ GİRİŞİ'!C38)</f>
        <v xml:space="preserve"> </v>
      </c>
      <c r="C45" s="143">
        <f>'BİLGİ GİRİŞİ'!E38</f>
        <v>0</v>
      </c>
      <c r="D45" s="168">
        <f>BORDRO!U43</f>
        <v>0</v>
      </c>
    </row>
    <row r="46" spans="1:4" ht="20.100000000000001" hidden="1" customHeight="1" x14ac:dyDescent="0.2">
      <c r="A46" s="141">
        <f>'BİLGİ GİRİŞİ'!A39</f>
        <v>37</v>
      </c>
      <c r="B46" s="142" t="str">
        <f>CONCATENATE('BİLGİ GİRİŞİ'!B39," ",'BİLGİ GİRİŞİ'!C39)</f>
        <v xml:space="preserve"> </v>
      </c>
      <c r="C46" s="143">
        <f>'BİLGİ GİRİŞİ'!E39</f>
        <v>0</v>
      </c>
      <c r="D46" s="168">
        <f>BORDRO!U44</f>
        <v>0</v>
      </c>
    </row>
    <row r="47" spans="1:4" ht="20.100000000000001" hidden="1" customHeight="1" x14ac:dyDescent="0.2">
      <c r="A47" s="141">
        <f>'BİLGİ GİRİŞİ'!A40</f>
        <v>38</v>
      </c>
      <c r="B47" s="142" t="str">
        <f>CONCATENATE('BİLGİ GİRİŞİ'!B40," ",'BİLGİ GİRİŞİ'!C40)</f>
        <v xml:space="preserve"> </v>
      </c>
      <c r="C47" s="143">
        <f>'BİLGİ GİRİŞİ'!E40</f>
        <v>0</v>
      </c>
      <c r="D47" s="168">
        <f>BORDRO!U45</f>
        <v>0</v>
      </c>
    </row>
    <row r="48" spans="1:4" ht="20.100000000000001" hidden="1" customHeight="1" x14ac:dyDescent="0.2">
      <c r="A48" s="141">
        <f>'BİLGİ GİRİŞİ'!A41</f>
        <v>39</v>
      </c>
      <c r="B48" s="142" t="str">
        <f>CONCATENATE('BİLGİ GİRİŞİ'!B41," ",'BİLGİ GİRİŞİ'!C41)</f>
        <v xml:space="preserve"> </v>
      </c>
      <c r="C48" s="143">
        <f>'BİLGİ GİRİŞİ'!E41</f>
        <v>0</v>
      </c>
      <c r="D48" s="168">
        <f>BORDRO!U46</f>
        <v>0</v>
      </c>
    </row>
    <row r="49" spans="1:4" ht="20.100000000000001" hidden="1" customHeight="1" x14ac:dyDescent="0.2">
      <c r="A49" s="141">
        <f>'BİLGİ GİRİŞİ'!A42</f>
        <v>40</v>
      </c>
      <c r="B49" s="142" t="str">
        <f>CONCATENATE('BİLGİ GİRİŞİ'!B42," ",'BİLGİ GİRİŞİ'!C42)</f>
        <v xml:space="preserve"> </v>
      </c>
      <c r="C49" s="143">
        <f>'BİLGİ GİRİŞİ'!E42</f>
        <v>0</v>
      </c>
      <c r="D49" s="168">
        <f>BORDRO!U47</f>
        <v>0</v>
      </c>
    </row>
    <row r="50" spans="1:4" ht="20.100000000000001" hidden="1" customHeight="1" x14ac:dyDescent="0.2">
      <c r="A50" s="141">
        <f>'BİLGİ GİRİŞİ'!A43</f>
        <v>41</v>
      </c>
      <c r="B50" s="142" t="str">
        <f>CONCATENATE('BİLGİ GİRİŞİ'!B43," ",'BİLGİ GİRİŞİ'!C43)</f>
        <v xml:space="preserve"> </v>
      </c>
      <c r="C50" s="143">
        <f>'BİLGİ GİRİŞİ'!E43</f>
        <v>0</v>
      </c>
      <c r="D50" s="168">
        <f>BORDRO!U48</f>
        <v>0</v>
      </c>
    </row>
    <row r="51" spans="1:4" ht="20.100000000000001" hidden="1" customHeight="1" x14ac:dyDescent="0.2">
      <c r="A51" s="141">
        <f>'BİLGİ GİRİŞİ'!A44</f>
        <v>42</v>
      </c>
      <c r="B51" s="142" t="str">
        <f>CONCATENATE('BİLGİ GİRİŞİ'!B44," ",'BİLGİ GİRİŞİ'!C44)</f>
        <v xml:space="preserve"> </v>
      </c>
      <c r="C51" s="143">
        <f>'BİLGİ GİRİŞİ'!E44</f>
        <v>0</v>
      </c>
      <c r="D51" s="168">
        <f>BORDRO!U49</f>
        <v>0</v>
      </c>
    </row>
    <row r="52" spans="1:4" ht="20.100000000000001" hidden="1" customHeight="1" x14ac:dyDescent="0.2">
      <c r="A52" s="141">
        <f>'BİLGİ GİRİŞİ'!A45</f>
        <v>43</v>
      </c>
      <c r="B52" s="142" t="str">
        <f>CONCATENATE('BİLGİ GİRİŞİ'!B45," ",'BİLGİ GİRİŞİ'!C45)</f>
        <v xml:space="preserve"> </v>
      </c>
      <c r="C52" s="143">
        <f>'BİLGİ GİRİŞİ'!E45</f>
        <v>0</v>
      </c>
      <c r="D52" s="168">
        <f>BORDRO!U50</f>
        <v>0</v>
      </c>
    </row>
    <row r="53" spans="1:4" ht="20.100000000000001" hidden="1" customHeight="1" x14ac:dyDescent="0.2">
      <c r="A53" s="141">
        <f>'BİLGİ GİRİŞİ'!A46</f>
        <v>44</v>
      </c>
      <c r="B53" s="142" t="str">
        <f>CONCATENATE('BİLGİ GİRİŞİ'!B46," ",'BİLGİ GİRİŞİ'!C46)</f>
        <v xml:space="preserve"> </v>
      </c>
      <c r="C53" s="143">
        <f>'BİLGİ GİRİŞİ'!E46</f>
        <v>0</v>
      </c>
      <c r="D53" s="168">
        <f>BORDRO!U51</f>
        <v>0</v>
      </c>
    </row>
    <row r="54" spans="1:4" ht="20.100000000000001" hidden="1" customHeight="1" x14ac:dyDescent="0.2">
      <c r="A54" s="141">
        <f>'BİLGİ GİRİŞİ'!A47</f>
        <v>45</v>
      </c>
      <c r="B54" s="142" t="str">
        <f>CONCATENATE('BİLGİ GİRİŞİ'!B47," ",'BİLGİ GİRİŞİ'!C47)</f>
        <v xml:space="preserve"> </v>
      </c>
      <c r="C54" s="143">
        <f>'BİLGİ GİRİŞİ'!E47</f>
        <v>0</v>
      </c>
      <c r="D54" s="168">
        <f>BORDRO!U52</f>
        <v>0</v>
      </c>
    </row>
    <row r="55" spans="1:4" ht="20.100000000000001" hidden="1" customHeight="1" x14ac:dyDescent="0.2">
      <c r="A55" s="141">
        <f>'BİLGİ GİRİŞİ'!A48</f>
        <v>46</v>
      </c>
      <c r="B55" s="142" t="str">
        <f>CONCATENATE('BİLGİ GİRİŞİ'!B48," ",'BİLGİ GİRİŞİ'!C48)</f>
        <v xml:space="preserve"> </v>
      </c>
      <c r="C55" s="143">
        <f>'BİLGİ GİRİŞİ'!E48</f>
        <v>0</v>
      </c>
      <c r="D55" s="168">
        <f>BORDRO!U53</f>
        <v>0</v>
      </c>
    </row>
    <row r="56" spans="1:4" ht="20.100000000000001" hidden="1" customHeight="1" x14ac:dyDescent="0.2">
      <c r="A56" s="141">
        <f>'BİLGİ GİRİŞİ'!A49</f>
        <v>47</v>
      </c>
      <c r="B56" s="142" t="str">
        <f>CONCATENATE('BİLGİ GİRİŞİ'!B49," ",'BİLGİ GİRİŞİ'!C49)</f>
        <v xml:space="preserve"> </v>
      </c>
      <c r="C56" s="143">
        <f>'BİLGİ GİRİŞİ'!E49</f>
        <v>0</v>
      </c>
      <c r="D56" s="168">
        <f>BORDRO!U54</f>
        <v>0</v>
      </c>
    </row>
    <row r="57" spans="1:4" ht="20.100000000000001" hidden="1" customHeight="1" x14ac:dyDescent="0.2">
      <c r="A57" s="141">
        <f>'BİLGİ GİRİŞİ'!A50</f>
        <v>48</v>
      </c>
      <c r="B57" s="142" t="str">
        <f>CONCATENATE('BİLGİ GİRİŞİ'!B50," ",'BİLGİ GİRİŞİ'!C50)</f>
        <v xml:space="preserve"> </v>
      </c>
      <c r="C57" s="143">
        <f>'BİLGİ GİRİŞİ'!E50</f>
        <v>0</v>
      </c>
      <c r="D57" s="168">
        <f>BORDRO!U55</f>
        <v>0</v>
      </c>
    </row>
    <row r="58" spans="1:4" ht="20.100000000000001" hidden="1" customHeight="1" x14ac:dyDescent="0.2">
      <c r="A58" s="141">
        <f>'BİLGİ GİRİŞİ'!A51</f>
        <v>0</v>
      </c>
      <c r="B58" s="142" t="str">
        <f>CONCATENATE('BİLGİ GİRİŞİ'!B51," ",'BİLGİ GİRİŞİ'!C51)</f>
        <v xml:space="preserve"> </v>
      </c>
      <c r="C58" s="143">
        <f>'BİLGİ GİRİŞİ'!E51</f>
        <v>0</v>
      </c>
      <c r="D58" s="168">
        <f>BORDRO!U56</f>
        <v>0</v>
      </c>
    </row>
    <row r="59" spans="1:4" ht="20.100000000000001" hidden="1" customHeight="1" x14ac:dyDescent="0.2">
      <c r="A59" s="141">
        <f>'BİLGİ GİRİŞİ'!A52</f>
        <v>0</v>
      </c>
      <c r="B59" s="142" t="str">
        <f>CONCATENATE('BİLGİ GİRİŞİ'!B52," ",'BİLGİ GİRİŞİ'!C52)</f>
        <v xml:space="preserve"> </v>
      </c>
      <c r="C59" s="143">
        <f>'BİLGİ GİRİŞİ'!E52</f>
        <v>0</v>
      </c>
      <c r="D59" s="168">
        <f>BORDRO!U57</f>
        <v>0</v>
      </c>
    </row>
    <row r="60" spans="1:4" ht="20.100000000000001" customHeight="1" x14ac:dyDescent="0.2">
      <c r="A60" s="450" t="s">
        <v>6</v>
      </c>
      <c r="B60" s="451"/>
      <c r="C60" s="452"/>
      <c r="D60" s="169">
        <f>SUM(D10:D59)</f>
        <v>5514.18</v>
      </c>
    </row>
    <row r="61" spans="1:4" ht="20.100000000000001" customHeight="1" x14ac:dyDescent="0.2"/>
    <row r="62" spans="1:4" ht="20.100000000000001" customHeight="1" x14ac:dyDescent="0.2"/>
    <row r="63" spans="1:4" ht="20.100000000000001" customHeight="1" x14ac:dyDescent="0.2"/>
    <row r="64" spans="1:4" ht="20.100000000000001" customHeight="1" x14ac:dyDescent="0.2">
      <c r="A64" s="469" t="s">
        <v>252</v>
      </c>
      <c r="B64" s="469"/>
      <c r="C64" s="469" t="s">
        <v>139</v>
      </c>
      <c r="D64" s="469"/>
    </row>
    <row r="65" spans="1:4" ht="20.100000000000001" customHeight="1" x14ac:dyDescent="0.2">
      <c r="A65" s="1"/>
      <c r="B65" s="134"/>
      <c r="C65" s="152"/>
      <c r="D65" s="167"/>
    </row>
    <row r="66" spans="1:4" ht="20.100000000000001" customHeight="1" x14ac:dyDescent="0.2">
      <c r="A66" s="469" t="str">
        <f>+BORDRO!P65</f>
        <v>MUSTAFA YILMAZ</v>
      </c>
      <c r="B66" s="469"/>
      <c r="C66" s="470" t="s">
        <v>224</v>
      </c>
      <c r="D66" s="470"/>
    </row>
    <row r="67" spans="1:4" ht="20.100000000000001" customHeight="1" x14ac:dyDescent="0.2">
      <c r="A67" s="469" t="str">
        <f>+BORDRO!P66</f>
        <v>Okul Müdürü</v>
      </c>
      <c r="B67" s="469"/>
      <c r="C67" s="470" t="s">
        <v>223</v>
      </c>
      <c r="D67" s="470"/>
    </row>
  </sheetData>
  <mergeCells count="16">
    <mergeCell ref="A64:B64"/>
    <mergeCell ref="A66:B66"/>
    <mergeCell ref="A67:B67"/>
    <mergeCell ref="C64:D64"/>
    <mergeCell ref="C66:D66"/>
    <mergeCell ref="C67:D67"/>
    <mergeCell ref="A1:D1"/>
    <mergeCell ref="C3:D3"/>
    <mergeCell ref="C4:D4"/>
    <mergeCell ref="C5:D5"/>
    <mergeCell ref="A3:B3"/>
    <mergeCell ref="A60:C60"/>
    <mergeCell ref="A7:A9"/>
    <mergeCell ref="D7:D9"/>
    <mergeCell ref="B7:B9"/>
    <mergeCell ref="C7:C9"/>
  </mergeCells>
  <phoneticPr fontId="0" type="noConversion"/>
  <printOptions horizontalCentered="1"/>
  <pageMargins left="0" right="0" top="0.98425196850393704" bottom="0.98425196850393704" header="0" footer="0"/>
  <pageSetup paperSize="9" fitToWidth="2" fitToHeight="2" orientation="portrait" verticalDpi="360" r:id="rId1"/>
  <headerFooter alignWithMargins="0">
    <oddFooter>Sayfa &amp;P /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workbookViewId="0">
      <selection activeCell="A17" sqref="A17:B17"/>
    </sheetView>
  </sheetViews>
  <sheetFormatPr defaultRowHeight="12.75" x14ac:dyDescent="0.2"/>
  <cols>
    <col min="1" max="1" width="5.7109375" style="188" customWidth="1"/>
    <col min="2" max="2" width="15" style="187" customWidth="1"/>
    <col min="3" max="3" width="23.140625" style="187" customWidth="1"/>
    <col min="4" max="4" width="13.42578125" style="187" customWidth="1"/>
    <col min="5" max="5" width="15.5703125" style="187" bestFit="1" customWidth="1"/>
    <col min="6" max="6" width="13.140625" style="187" bestFit="1" customWidth="1"/>
    <col min="7" max="16384" width="9.140625" style="187"/>
  </cols>
  <sheetData>
    <row r="1" spans="1:6" ht="21.75" customHeight="1" x14ac:dyDescent="0.2">
      <c r="A1" s="473" t="s">
        <v>262</v>
      </c>
      <c r="B1" s="473"/>
      <c r="C1" s="473"/>
      <c r="D1" s="473"/>
      <c r="E1" s="473"/>
      <c r="F1" s="473"/>
    </row>
    <row r="2" spans="1:6" x14ac:dyDescent="0.2">
      <c r="B2" s="189"/>
      <c r="C2" s="190"/>
      <c r="D2" s="189"/>
    </row>
    <row r="3" spans="1:6" x14ac:dyDescent="0.2">
      <c r="A3" s="191" t="s">
        <v>13</v>
      </c>
      <c r="B3" s="186"/>
      <c r="C3" s="472" t="s">
        <v>276</v>
      </c>
      <c r="D3" s="472"/>
      <c r="E3" s="472"/>
      <c r="F3" s="472"/>
    </row>
    <row r="4" spans="1:6" x14ac:dyDescent="0.2">
      <c r="A4" s="191" t="s">
        <v>16</v>
      </c>
      <c r="B4" s="192"/>
      <c r="C4" s="192" t="str">
        <f>CONCATENATE(KONTROL!C1,"-",KONTROL!C2)</f>
        <v>MART-2020</v>
      </c>
    </row>
    <row r="5" spans="1:6" x14ac:dyDescent="0.2">
      <c r="A5" s="193"/>
      <c r="B5" s="192"/>
      <c r="C5" s="194"/>
    </row>
    <row r="6" spans="1:6" ht="18.75" customHeight="1" x14ac:dyDescent="0.2">
      <c r="A6" s="195" t="s">
        <v>263</v>
      </c>
      <c r="B6" s="195" t="s">
        <v>264</v>
      </c>
      <c r="C6" s="195" t="s">
        <v>265</v>
      </c>
      <c r="D6" s="195" t="s">
        <v>266</v>
      </c>
      <c r="E6" s="195" t="s">
        <v>267</v>
      </c>
      <c r="F6" s="195" t="s">
        <v>268</v>
      </c>
    </row>
    <row r="7" spans="1:6" ht="18.75" customHeight="1" x14ac:dyDescent="0.2">
      <c r="A7" s="196">
        <v>1</v>
      </c>
      <c r="B7" s="206">
        <f>'BİLGİ GİRİŞİ'!F8</f>
        <v>0</v>
      </c>
      <c r="C7" s="197" t="s">
        <v>277</v>
      </c>
      <c r="D7" s="207" t="s">
        <v>278</v>
      </c>
      <c r="E7" s="203" t="s">
        <v>279</v>
      </c>
      <c r="F7" s="199">
        <f>'BİLGİ GİRİŞİ'!H8</f>
        <v>0</v>
      </c>
    </row>
    <row r="8" spans="1:6" ht="18.75" customHeight="1" x14ac:dyDescent="0.2">
      <c r="A8" s="196">
        <v>2</v>
      </c>
      <c r="B8" s="196"/>
      <c r="C8" s="197"/>
      <c r="D8" s="196"/>
      <c r="E8" s="196"/>
      <c r="F8" s="199"/>
    </row>
    <row r="9" spans="1:6" ht="18.75" customHeight="1" x14ac:dyDescent="0.2">
      <c r="A9" s="196">
        <v>3</v>
      </c>
      <c r="B9" s="196"/>
      <c r="C9" s="197"/>
      <c r="D9" s="196"/>
      <c r="E9" s="196"/>
      <c r="F9" s="199"/>
    </row>
    <row r="10" spans="1:6" ht="18.75" customHeight="1" x14ac:dyDescent="0.2">
      <c r="A10" s="471" t="s">
        <v>6</v>
      </c>
      <c r="B10" s="471"/>
      <c r="C10" s="471"/>
      <c r="D10" s="471"/>
      <c r="E10" s="471"/>
      <c r="F10" s="200">
        <f>SUM(F7:F9)</f>
        <v>0</v>
      </c>
    </row>
    <row r="14" spans="1:6" x14ac:dyDescent="0.2">
      <c r="A14" s="198"/>
    </row>
    <row r="15" spans="1:6" x14ac:dyDescent="0.2">
      <c r="A15" s="474" t="s">
        <v>156</v>
      </c>
      <c r="B15" s="475"/>
      <c r="D15" s="474" t="s">
        <v>275</v>
      </c>
      <c r="E15" s="475"/>
      <c r="F15" s="475"/>
    </row>
    <row r="16" spans="1:6" x14ac:dyDescent="0.2">
      <c r="A16" s="474"/>
      <c r="B16" s="475"/>
      <c r="D16" s="474" t="s">
        <v>159</v>
      </c>
      <c r="E16" s="475"/>
      <c r="F16" s="475"/>
    </row>
    <row r="17" spans="1:6" x14ac:dyDescent="0.2">
      <c r="A17" s="476" t="str">
        <f>BORDRO!C65</f>
        <v>YASİN CEPECİ</v>
      </c>
      <c r="B17" s="476"/>
      <c r="D17" s="477" t="str">
        <f>BORDRO!P65</f>
        <v>MUSTAFA YILMAZ</v>
      </c>
      <c r="E17" s="475"/>
      <c r="F17" s="475"/>
    </row>
    <row r="18" spans="1:6" x14ac:dyDescent="0.2">
      <c r="A18" s="475"/>
      <c r="B18" s="475"/>
      <c r="D18" s="475"/>
      <c r="E18" s="475"/>
      <c r="F18" s="475"/>
    </row>
    <row r="19" spans="1:6" x14ac:dyDescent="0.2">
      <c r="A19" s="474"/>
      <c r="B19" s="475"/>
      <c r="D19" s="474"/>
      <c r="E19" s="475"/>
      <c r="F19" s="475"/>
    </row>
    <row r="20" spans="1:6" x14ac:dyDescent="0.2">
      <c r="A20" s="474"/>
      <c r="B20" s="475"/>
      <c r="D20" s="474"/>
      <c r="E20" s="475"/>
      <c r="F20" s="475"/>
    </row>
  </sheetData>
  <mergeCells count="15">
    <mergeCell ref="A10:E10"/>
    <mergeCell ref="C3:F3"/>
    <mergeCell ref="A1:F1"/>
    <mergeCell ref="D20:F20"/>
    <mergeCell ref="A15:B15"/>
    <mergeCell ref="A16:B16"/>
    <mergeCell ref="A17:B17"/>
    <mergeCell ref="A18:B18"/>
    <mergeCell ref="A19:B19"/>
    <mergeCell ref="A20:B20"/>
    <mergeCell ref="D15:F15"/>
    <mergeCell ref="D16:F16"/>
    <mergeCell ref="D17:F17"/>
    <mergeCell ref="D18:F18"/>
    <mergeCell ref="D19:F19"/>
  </mergeCells>
  <printOptions horizontalCentered="1"/>
  <pageMargins left="0.70866141732283472" right="0.70866141732283472" top="0.94488188976377963" bottom="0.74803149606299213" header="0.31496062992125984" footer="0.31496062992125984"/>
  <pageSetup paperSize="9" orientation="portrait"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B1:AW44"/>
  <sheetViews>
    <sheetView topLeftCell="A13" zoomScaleNormal="100" workbookViewId="0">
      <selection activeCell="B26" sqref="B26:AR26"/>
    </sheetView>
  </sheetViews>
  <sheetFormatPr defaultColWidth="3.28515625" defaultRowHeight="12.75" x14ac:dyDescent="0.2"/>
  <cols>
    <col min="1" max="1" width="1.28515625" style="73" customWidth="1"/>
    <col min="2" max="28" width="3.28515625" style="73" customWidth="1"/>
    <col min="29" max="29" width="3.42578125" style="73" customWidth="1"/>
    <col min="30" max="30" width="3.5703125" style="73" customWidth="1"/>
    <col min="31" max="34" width="3.28515625" style="73"/>
    <col min="35" max="37" width="3.28515625" style="91"/>
    <col min="38" max="48" width="3.28515625" style="73"/>
    <col min="49" max="49" width="9.7109375" style="73" customWidth="1"/>
    <col min="50" max="50" width="3.28515625" style="73"/>
    <col min="51" max="51" width="14.140625" style="73" customWidth="1"/>
    <col min="52" max="16384" width="3.28515625" style="73"/>
  </cols>
  <sheetData>
    <row r="1" spans="2:44" x14ac:dyDescent="0.2">
      <c r="I1" s="485" t="s">
        <v>66</v>
      </c>
      <c r="J1" s="485"/>
      <c r="K1" s="485"/>
      <c r="L1" s="485"/>
      <c r="M1" s="485"/>
      <c r="N1" s="485"/>
      <c r="O1" s="485"/>
      <c r="P1" s="485"/>
      <c r="Q1" s="485"/>
      <c r="R1" s="485"/>
      <c r="S1" s="485"/>
      <c r="T1" s="485"/>
      <c r="U1" s="485"/>
      <c r="V1" s="485"/>
      <c r="W1" s="485"/>
      <c r="X1" s="485"/>
      <c r="Y1" s="485"/>
      <c r="Z1" s="485"/>
      <c r="AA1" s="485"/>
      <c r="AB1" s="485"/>
      <c r="AC1" s="485"/>
      <c r="AD1" s="485"/>
      <c r="AE1" s="485"/>
      <c r="AF1" s="485"/>
      <c r="AG1" s="485"/>
      <c r="AQ1" s="73" t="s">
        <v>67</v>
      </c>
    </row>
    <row r="2" spans="2:44" ht="10.5" customHeight="1" x14ac:dyDescent="0.2">
      <c r="B2" s="486" t="s">
        <v>68</v>
      </c>
      <c r="C2" s="486"/>
      <c r="D2" s="486"/>
      <c r="E2" s="486"/>
      <c r="F2" s="486"/>
      <c r="G2" s="486"/>
      <c r="H2" s="487"/>
      <c r="I2" s="488" t="s">
        <v>18</v>
      </c>
      <c r="J2" s="489" t="s">
        <v>69</v>
      </c>
      <c r="K2" s="490"/>
      <c r="L2" s="490"/>
      <c r="M2" s="491"/>
      <c r="N2" s="495" t="s">
        <v>70</v>
      </c>
      <c r="O2" s="495"/>
      <c r="P2" s="495"/>
      <c r="Q2" s="495"/>
      <c r="R2" s="489" t="s">
        <v>71</v>
      </c>
      <c r="S2" s="490"/>
      <c r="T2" s="490"/>
      <c r="U2" s="490"/>
      <c r="V2" s="490"/>
      <c r="W2" s="490"/>
      <c r="X2" s="491"/>
      <c r="Y2" s="489" t="s">
        <v>20</v>
      </c>
      <c r="Z2" s="491"/>
      <c r="AA2" s="496" t="s">
        <v>21</v>
      </c>
      <c r="AB2" s="497"/>
      <c r="AC2" s="500" t="s">
        <v>72</v>
      </c>
      <c r="AD2" s="500"/>
      <c r="AE2" s="501" t="s">
        <v>73</v>
      </c>
      <c r="AF2" s="501"/>
      <c r="AG2" s="501"/>
      <c r="AI2" s="478" t="s">
        <v>74</v>
      </c>
      <c r="AJ2" s="479"/>
      <c r="AK2" s="479"/>
      <c r="AL2" s="479"/>
      <c r="AM2" s="479"/>
      <c r="AN2" s="479"/>
      <c r="AO2" s="479"/>
      <c r="AP2" s="479"/>
      <c r="AQ2" s="479"/>
      <c r="AR2" s="480"/>
    </row>
    <row r="3" spans="2:44" ht="9" customHeight="1" x14ac:dyDescent="0.2">
      <c r="B3" s="486"/>
      <c r="C3" s="486"/>
      <c r="D3" s="486"/>
      <c r="E3" s="486"/>
      <c r="F3" s="486"/>
      <c r="G3" s="486"/>
      <c r="H3" s="487"/>
      <c r="I3" s="485"/>
      <c r="J3" s="492"/>
      <c r="K3" s="493"/>
      <c r="L3" s="493"/>
      <c r="M3" s="494"/>
      <c r="N3" s="484" t="s">
        <v>75</v>
      </c>
      <c r="O3" s="484"/>
      <c r="P3" s="520" t="s">
        <v>76</v>
      </c>
      <c r="Q3" s="520"/>
      <c r="R3" s="492"/>
      <c r="S3" s="493"/>
      <c r="T3" s="493"/>
      <c r="U3" s="493"/>
      <c r="V3" s="493"/>
      <c r="W3" s="493"/>
      <c r="X3" s="494"/>
      <c r="Y3" s="492"/>
      <c r="Z3" s="494"/>
      <c r="AA3" s="498"/>
      <c r="AB3" s="499"/>
      <c r="AC3" s="500"/>
      <c r="AD3" s="500"/>
      <c r="AE3" s="501"/>
      <c r="AF3" s="501"/>
      <c r="AG3" s="501"/>
      <c r="AI3" s="481"/>
      <c r="AJ3" s="482"/>
      <c r="AK3" s="482"/>
      <c r="AL3" s="482"/>
      <c r="AM3" s="482"/>
      <c r="AN3" s="482"/>
      <c r="AO3" s="482"/>
      <c r="AP3" s="482"/>
      <c r="AQ3" s="482"/>
      <c r="AR3" s="483"/>
    </row>
    <row r="4" spans="2:44" x14ac:dyDescent="0.2">
      <c r="B4" s="529" t="s">
        <v>77</v>
      </c>
      <c r="C4" s="529"/>
      <c r="D4" s="529"/>
      <c r="E4" s="529"/>
      <c r="F4" s="529"/>
      <c r="G4" s="529"/>
      <c r="H4" s="529"/>
      <c r="I4" s="131">
        <v>1</v>
      </c>
      <c r="J4" s="131">
        <v>8</v>
      </c>
      <c r="K4" s="131">
        <v>5</v>
      </c>
      <c r="L4" s="131">
        <v>3</v>
      </c>
      <c r="M4" s="131">
        <v>1</v>
      </c>
      <c r="N4" s="131">
        <v>0</v>
      </c>
      <c r="O4" s="131">
        <v>1</v>
      </c>
      <c r="P4" s="131">
        <v>0</v>
      </c>
      <c r="Q4" s="131">
        <v>1</v>
      </c>
      <c r="R4" s="131">
        <v>1</v>
      </c>
      <c r="S4" s="131">
        <v>0</v>
      </c>
      <c r="T4" s="131">
        <v>4</v>
      </c>
      <c r="U4" s="131">
        <v>4</v>
      </c>
      <c r="V4" s="131">
        <v>0</v>
      </c>
      <c r="W4" s="131">
        <v>1</v>
      </c>
      <c r="X4" s="131">
        <v>6</v>
      </c>
      <c r="Y4" s="131">
        <v>3</v>
      </c>
      <c r="Z4" s="131">
        <v>8</v>
      </c>
      <c r="AA4" s="132" t="s">
        <v>237</v>
      </c>
      <c r="AB4" s="132" t="s">
        <v>210</v>
      </c>
      <c r="AC4" s="131">
        <v>8</v>
      </c>
      <c r="AD4" s="131">
        <v>0</v>
      </c>
      <c r="AE4" s="133">
        <v>0</v>
      </c>
      <c r="AF4" s="133">
        <v>0</v>
      </c>
      <c r="AG4" s="133">
        <v>0</v>
      </c>
      <c r="AI4" s="511" t="s">
        <v>79</v>
      </c>
      <c r="AJ4" s="512"/>
      <c r="AK4" s="502" t="s">
        <v>29</v>
      </c>
      <c r="AL4" s="503"/>
      <c r="AM4" s="485">
        <f>KONTROL!C2</f>
        <v>2020</v>
      </c>
      <c r="AN4" s="485"/>
      <c r="AO4" s="485"/>
      <c r="AP4" s="485"/>
      <c r="AQ4" s="485"/>
      <c r="AR4" s="485"/>
    </row>
    <row r="5" spans="2:44" ht="10.5" customHeight="1" x14ac:dyDescent="0.2">
      <c r="B5" s="529"/>
      <c r="C5" s="529"/>
      <c r="D5" s="529"/>
      <c r="E5" s="529"/>
      <c r="F5" s="529"/>
      <c r="G5" s="529"/>
      <c r="H5" s="529"/>
      <c r="AI5" s="513"/>
      <c r="AJ5" s="514"/>
      <c r="AK5" s="502" t="s">
        <v>32</v>
      </c>
      <c r="AL5" s="503"/>
      <c r="AM5" s="485" t="str">
        <f>KONTROL!C1</f>
        <v>MART</v>
      </c>
      <c r="AN5" s="485"/>
      <c r="AO5" s="485"/>
      <c r="AP5" s="485"/>
      <c r="AQ5" s="485"/>
      <c r="AR5" s="485"/>
    </row>
    <row r="6" spans="2:44" x14ac:dyDescent="0.2">
      <c r="B6" s="530"/>
      <c r="C6" s="530"/>
      <c r="D6" s="530"/>
      <c r="E6" s="530"/>
      <c r="F6" s="530"/>
      <c r="G6" s="530"/>
      <c r="H6" s="530"/>
      <c r="I6" s="502" t="s">
        <v>25</v>
      </c>
      <c r="J6" s="504"/>
      <c r="K6" s="504"/>
      <c r="L6" s="504"/>
      <c r="M6" s="504"/>
      <c r="N6" s="504"/>
      <c r="O6" s="504"/>
      <c r="P6" s="504"/>
      <c r="Q6" s="504"/>
      <c r="R6" s="504"/>
      <c r="S6" s="504"/>
      <c r="T6" s="503"/>
      <c r="U6" s="505" t="s">
        <v>80</v>
      </c>
      <c r="V6" s="506"/>
      <c r="W6" s="506"/>
      <c r="X6" s="507"/>
      <c r="Y6" s="102"/>
      <c r="Z6" s="508" t="s">
        <v>81</v>
      </c>
      <c r="AA6" s="509"/>
      <c r="AB6" s="509"/>
      <c r="AC6" s="509"/>
      <c r="AD6" s="509"/>
      <c r="AE6" s="509"/>
      <c r="AF6" s="510"/>
      <c r="AG6" s="97"/>
      <c r="AI6" s="508" t="s">
        <v>82</v>
      </c>
      <c r="AJ6" s="510"/>
      <c r="AK6" s="502" t="s">
        <v>28</v>
      </c>
      <c r="AL6" s="503"/>
      <c r="AM6" s="102" t="s">
        <v>19</v>
      </c>
      <c r="AN6" s="74" t="s">
        <v>27</v>
      </c>
      <c r="AO6" s="102"/>
      <c r="AP6" s="502" t="s">
        <v>26</v>
      </c>
      <c r="AQ6" s="503"/>
      <c r="AR6" s="102"/>
    </row>
    <row r="7" spans="2:44" x14ac:dyDescent="0.2">
      <c r="B7" s="523" t="s">
        <v>83</v>
      </c>
      <c r="C7" s="524"/>
      <c r="D7" s="524"/>
      <c r="E7" s="524"/>
      <c r="F7" s="524"/>
      <c r="G7" s="524"/>
      <c r="H7" s="525"/>
      <c r="I7" s="511" t="s">
        <v>238</v>
      </c>
      <c r="J7" s="531"/>
      <c r="K7" s="531"/>
      <c r="L7" s="531"/>
      <c r="M7" s="531"/>
      <c r="N7" s="531"/>
      <c r="O7" s="531"/>
      <c r="P7" s="531"/>
      <c r="Q7" s="531"/>
      <c r="R7" s="531"/>
      <c r="S7" s="531"/>
      <c r="T7" s="512"/>
      <c r="U7" s="478"/>
      <c r="V7" s="479"/>
      <c r="W7" s="479"/>
      <c r="X7" s="479"/>
      <c r="Y7" s="479"/>
      <c r="Z7" s="479"/>
      <c r="AA7" s="479"/>
      <c r="AB7" s="479"/>
      <c r="AC7" s="479"/>
      <c r="AD7" s="479"/>
      <c r="AE7" s="479"/>
      <c r="AF7" s="479"/>
      <c r="AG7" s="480"/>
      <c r="AI7" s="515" t="s">
        <v>84</v>
      </c>
      <c r="AJ7" s="516"/>
      <c r="AK7" s="516"/>
      <c r="AL7" s="516"/>
      <c r="AM7" s="516"/>
      <c r="AN7" s="517"/>
      <c r="AO7" s="502">
        <v>13</v>
      </c>
      <c r="AP7" s="504"/>
      <c r="AQ7" s="504"/>
      <c r="AR7" s="503"/>
    </row>
    <row r="8" spans="2:44" x14ac:dyDescent="0.2">
      <c r="B8" s="518"/>
      <c r="C8" s="519"/>
      <c r="D8" s="519"/>
      <c r="E8" s="519"/>
      <c r="F8" s="519"/>
      <c r="G8" s="519"/>
      <c r="H8" s="527"/>
      <c r="I8" s="513"/>
      <c r="J8" s="532"/>
      <c r="K8" s="532"/>
      <c r="L8" s="532"/>
      <c r="M8" s="532"/>
      <c r="N8" s="532"/>
      <c r="O8" s="532"/>
      <c r="P8" s="532"/>
      <c r="Q8" s="532"/>
      <c r="R8" s="532"/>
      <c r="S8" s="532"/>
      <c r="T8" s="514"/>
      <c r="U8" s="481"/>
      <c r="V8" s="482"/>
      <c r="W8" s="482"/>
      <c r="X8" s="482"/>
      <c r="Y8" s="482"/>
      <c r="Z8" s="482"/>
      <c r="AA8" s="482"/>
      <c r="AB8" s="482"/>
      <c r="AC8" s="482"/>
      <c r="AD8" s="482"/>
      <c r="AE8" s="482"/>
      <c r="AF8" s="482"/>
      <c r="AG8" s="483"/>
      <c r="AI8" s="511" t="s">
        <v>85</v>
      </c>
      <c r="AJ8" s="531"/>
      <c r="AK8" s="531"/>
      <c r="AL8" s="531"/>
      <c r="AM8" s="531"/>
      <c r="AN8" s="512"/>
      <c r="AO8" s="523"/>
      <c r="AP8" s="524"/>
      <c r="AQ8" s="524"/>
      <c r="AR8" s="525"/>
    </row>
    <row r="9" spans="2:44" x14ac:dyDescent="0.2">
      <c r="B9" s="523" t="s">
        <v>86</v>
      </c>
      <c r="C9" s="524"/>
      <c r="D9" s="524"/>
      <c r="E9" s="524"/>
      <c r="F9" s="524"/>
      <c r="G9" s="524"/>
      <c r="H9" s="525"/>
      <c r="I9" s="523" t="s">
        <v>239</v>
      </c>
      <c r="J9" s="524"/>
      <c r="K9" s="524"/>
      <c r="L9" s="524"/>
      <c r="M9" s="524"/>
      <c r="N9" s="524"/>
      <c r="O9" s="524"/>
      <c r="P9" s="524"/>
      <c r="Q9" s="524"/>
      <c r="R9" s="524"/>
      <c r="S9" s="524"/>
      <c r="T9" s="525"/>
      <c r="U9" s="523"/>
      <c r="V9" s="524"/>
      <c r="W9" s="524"/>
      <c r="X9" s="524"/>
      <c r="Y9" s="524"/>
      <c r="Z9" s="524"/>
      <c r="AA9" s="524"/>
      <c r="AB9" s="524"/>
      <c r="AC9" s="524"/>
      <c r="AD9" s="524"/>
      <c r="AE9" s="524"/>
      <c r="AF9" s="524"/>
      <c r="AG9" s="525"/>
      <c r="AI9" s="513"/>
      <c r="AJ9" s="532"/>
      <c r="AK9" s="532"/>
      <c r="AL9" s="532"/>
      <c r="AM9" s="532"/>
      <c r="AN9" s="514"/>
      <c r="AO9" s="518"/>
      <c r="AP9" s="519"/>
      <c r="AQ9" s="519"/>
      <c r="AR9" s="527"/>
    </row>
    <row r="10" spans="2:44" x14ac:dyDescent="0.2">
      <c r="B10" s="526"/>
      <c r="C10" s="521"/>
      <c r="D10" s="521"/>
      <c r="E10" s="521"/>
      <c r="F10" s="521"/>
      <c r="G10" s="521"/>
      <c r="H10" s="522"/>
      <c r="I10" s="526"/>
      <c r="J10" s="521"/>
      <c r="K10" s="521"/>
      <c r="L10" s="521"/>
      <c r="M10" s="521"/>
      <c r="N10" s="521"/>
      <c r="O10" s="521"/>
      <c r="P10" s="521"/>
      <c r="Q10" s="521"/>
      <c r="R10" s="521"/>
      <c r="S10" s="521"/>
      <c r="T10" s="522"/>
      <c r="U10" s="526"/>
      <c r="V10" s="521"/>
      <c r="W10" s="521"/>
      <c r="X10" s="521"/>
      <c r="Y10" s="521"/>
      <c r="Z10" s="521"/>
      <c r="AA10" s="521"/>
      <c r="AB10" s="521"/>
      <c r="AC10" s="521"/>
      <c r="AD10" s="521"/>
      <c r="AE10" s="521"/>
      <c r="AF10" s="521"/>
      <c r="AG10" s="522"/>
      <c r="AI10" s="511" t="s">
        <v>87</v>
      </c>
      <c r="AJ10" s="531"/>
      <c r="AK10" s="531"/>
      <c r="AL10" s="531"/>
      <c r="AM10" s="531"/>
      <c r="AN10" s="512"/>
      <c r="AO10" s="478">
        <v>1</v>
      </c>
      <c r="AP10" s="479"/>
      <c r="AQ10" s="479"/>
      <c r="AR10" s="480"/>
    </row>
    <row r="11" spans="2:44" x14ac:dyDescent="0.2">
      <c r="B11" s="526"/>
      <c r="C11" s="521"/>
      <c r="D11" s="521"/>
      <c r="E11" s="521"/>
      <c r="F11" s="521"/>
      <c r="G11" s="521"/>
      <c r="H11" s="522"/>
      <c r="I11" s="526" t="s">
        <v>88</v>
      </c>
      <c r="J11" s="521"/>
      <c r="K11" s="528"/>
      <c r="L11" s="528"/>
      <c r="M11" s="528"/>
      <c r="N11" s="528"/>
      <c r="O11" s="521" t="s">
        <v>89</v>
      </c>
      <c r="P11" s="521"/>
      <c r="Q11" s="521" t="s">
        <v>225</v>
      </c>
      <c r="R11" s="521"/>
      <c r="S11" s="521"/>
      <c r="T11" s="522"/>
      <c r="U11" s="526" t="s">
        <v>88</v>
      </c>
      <c r="V11" s="521"/>
      <c r="W11" s="521"/>
      <c r="X11" s="521"/>
      <c r="Y11" s="521"/>
      <c r="Z11" s="521"/>
      <c r="AA11" s="521"/>
      <c r="AB11" s="521" t="s">
        <v>90</v>
      </c>
      <c r="AC11" s="521"/>
      <c r="AD11" s="521"/>
      <c r="AE11" s="521"/>
      <c r="AF11" s="521"/>
      <c r="AG11" s="522"/>
      <c r="AI11" s="513"/>
      <c r="AJ11" s="532"/>
      <c r="AK11" s="532"/>
      <c r="AL11" s="532"/>
      <c r="AM11" s="532"/>
      <c r="AN11" s="514"/>
      <c r="AO11" s="481"/>
      <c r="AP11" s="482"/>
      <c r="AQ11" s="482"/>
      <c r="AR11" s="483"/>
    </row>
    <row r="12" spans="2:44" x14ac:dyDescent="0.2">
      <c r="B12" s="518"/>
      <c r="C12" s="519"/>
      <c r="D12" s="519"/>
      <c r="E12" s="519"/>
      <c r="F12" s="519"/>
      <c r="G12" s="519"/>
      <c r="H12" s="527"/>
      <c r="I12" s="518" t="s">
        <v>91</v>
      </c>
      <c r="J12" s="519"/>
      <c r="K12" s="519" t="s">
        <v>92</v>
      </c>
      <c r="L12" s="519"/>
      <c r="M12" s="519"/>
      <c r="N12" s="519"/>
      <c r="O12" s="519" t="s">
        <v>93</v>
      </c>
      <c r="P12" s="519"/>
      <c r="Q12" s="519"/>
      <c r="R12" s="519"/>
      <c r="S12" s="519"/>
      <c r="T12" s="527"/>
      <c r="U12" s="518" t="s">
        <v>91</v>
      </c>
      <c r="V12" s="519"/>
      <c r="W12" s="519"/>
      <c r="X12" s="519"/>
      <c r="Y12" s="519"/>
      <c r="Z12" s="519"/>
      <c r="AA12" s="519"/>
      <c r="AB12" s="519" t="s">
        <v>93</v>
      </c>
      <c r="AC12" s="519"/>
      <c r="AD12" s="519"/>
      <c r="AE12" s="519"/>
      <c r="AF12" s="519"/>
      <c r="AG12" s="527"/>
      <c r="AI12" s="515" t="s">
        <v>94</v>
      </c>
      <c r="AJ12" s="516"/>
      <c r="AK12" s="516"/>
      <c r="AL12" s="516"/>
      <c r="AM12" s="516"/>
      <c r="AN12" s="517"/>
      <c r="AO12" s="502">
        <v>1</v>
      </c>
      <c r="AP12" s="504"/>
      <c r="AQ12" s="504"/>
      <c r="AR12" s="503"/>
    </row>
    <row r="13" spans="2:44" x14ac:dyDescent="0.2">
      <c r="B13" s="515" t="s">
        <v>95</v>
      </c>
      <c r="C13" s="516"/>
      <c r="D13" s="516"/>
      <c r="E13" s="516"/>
      <c r="F13" s="516"/>
      <c r="G13" s="516"/>
      <c r="H13" s="517"/>
      <c r="I13" s="485" t="s">
        <v>240</v>
      </c>
      <c r="J13" s="485"/>
      <c r="K13" s="485"/>
      <c r="L13" s="485"/>
      <c r="M13" s="485"/>
      <c r="N13" s="485"/>
      <c r="O13" s="485"/>
      <c r="P13" s="485"/>
      <c r="Q13" s="485"/>
      <c r="R13" s="485"/>
      <c r="S13" s="485"/>
      <c r="T13" s="485"/>
      <c r="U13" s="485"/>
      <c r="V13" s="485"/>
      <c r="W13" s="485"/>
      <c r="X13" s="485"/>
      <c r="Y13" s="485"/>
      <c r="Z13" s="485"/>
      <c r="AA13" s="485"/>
      <c r="AB13" s="485"/>
      <c r="AC13" s="485"/>
      <c r="AD13" s="485"/>
      <c r="AE13" s="485"/>
      <c r="AF13" s="485"/>
      <c r="AG13" s="485"/>
    </row>
    <row r="14" spans="2:44" x14ac:dyDescent="0.2">
      <c r="B14" s="533" t="s">
        <v>96</v>
      </c>
      <c r="C14" s="534"/>
      <c r="D14" s="534"/>
      <c r="E14" s="534"/>
      <c r="F14" s="534"/>
      <c r="G14" s="534"/>
      <c r="H14" s="535"/>
      <c r="I14" s="536"/>
      <c r="J14" s="536"/>
      <c r="K14" s="536"/>
      <c r="L14" s="536"/>
      <c r="M14" s="536"/>
      <c r="N14" s="536"/>
      <c r="O14" s="536" t="s">
        <v>226</v>
      </c>
      <c r="P14" s="536"/>
      <c r="Q14" s="536"/>
      <c r="R14" s="536"/>
      <c r="S14" s="536"/>
      <c r="T14" s="536"/>
      <c r="U14" s="485"/>
      <c r="V14" s="485"/>
      <c r="W14" s="485"/>
      <c r="X14" s="485"/>
      <c r="Y14" s="485"/>
      <c r="Z14" s="485"/>
      <c r="AA14" s="485"/>
      <c r="AB14" s="485"/>
      <c r="AC14" s="485"/>
      <c r="AD14" s="485"/>
      <c r="AE14" s="485"/>
      <c r="AF14" s="485"/>
      <c r="AG14" s="485"/>
    </row>
    <row r="15" spans="2:44" ht="12.75" customHeight="1" x14ac:dyDescent="0.2">
      <c r="N15" s="482" t="s">
        <v>97</v>
      </c>
      <c r="O15" s="482"/>
      <c r="P15" s="482"/>
      <c r="Q15" s="482"/>
      <c r="R15" s="482"/>
      <c r="S15" s="482"/>
      <c r="T15" s="482"/>
      <c r="U15" s="482"/>
      <c r="V15" s="482"/>
      <c r="W15" s="482"/>
      <c r="X15" s="482"/>
      <c r="Y15" s="482"/>
      <c r="Z15" s="482"/>
      <c r="AA15" s="482"/>
      <c r="AB15" s="482"/>
      <c r="AC15" s="482"/>
      <c r="AD15" s="482"/>
      <c r="AE15" s="482"/>
      <c r="AF15" s="482"/>
      <c r="AG15" s="482"/>
      <c r="AH15" s="482"/>
      <c r="AI15" s="482"/>
      <c r="AJ15" s="482"/>
      <c r="AK15" s="482"/>
      <c r="AL15" s="482"/>
      <c r="AM15" s="482"/>
      <c r="AN15" s="482"/>
      <c r="AO15" s="482"/>
      <c r="AP15" s="482"/>
      <c r="AQ15" s="482"/>
      <c r="AR15" s="482"/>
    </row>
    <row r="16" spans="2:44" x14ac:dyDescent="0.2">
      <c r="B16" s="502" t="s">
        <v>98</v>
      </c>
      <c r="C16" s="504"/>
      <c r="D16" s="504"/>
      <c r="E16" s="504"/>
      <c r="F16" s="504"/>
      <c r="G16" s="504"/>
      <c r="H16" s="504"/>
      <c r="I16" s="504"/>
      <c r="J16" s="504"/>
      <c r="K16" s="504"/>
      <c r="L16" s="503"/>
      <c r="N16" s="502" t="s">
        <v>99</v>
      </c>
      <c r="O16" s="504"/>
      <c r="P16" s="504"/>
      <c r="Q16" s="504"/>
      <c r="R16" s="504"/>
      <c r="S16" s="504"/>
      <c r="T16" s="504"/>
      <c r="U16" s="504"/>
      <c r="V16" s="504"/>
      <c r="W16" s="504"/>
      <c r="X16" s="504"/>
      <c r="Y16" s="504"/>
      <c r="Z16" s="504"/>
      <c r="AA16" s="504"/>
      <c r="AB16" s="504"/>
      <c r="AC16" s="504"/>
      <c r="AD16" s="504"/>
      <c r="AE16" s="504"/>
      <c r="AF16" s="504"/>
      <c r="AG16" s="504"/>
      <c r="AH16" s="504"/>
      <c r="AI16" s="504"/>
      <c r="AJ16" s="504"/>
      <c r="AK16" s="504"/>
      <c r="AL16" s="504"/>
      <c r="AM16" s="504"/>
      <c r="AN16" s="504"/>
      <c r="AO16" s="504"/>
      <c r="AP16" s="504"/>
      <c r="AQ16" s="504"/>
      <c r="AR16" s="503"/>
    </row>
    <row r="17" spans="2:49" x14ac:dyDescent="0.2">
      <c r="B17" s="515" t="s">
        <v>100</v>
      </c>
      <c r="C17" s="516"/>
      <c r="D17" s="516"/>
      <c r="E17" s="516"/>
      <c r="F17" s="516"/>
      <c r="G17" s="517"/>
      <c r="H17" s="537">
        <f>MAX(COUNTA('BİLGİ GİRİŞİ'!A3:A100))</f>
        <v>48</v>
      </c>
      <c r="I17" s="538"/>
      <c r="J17" s="538"/>
      <c r="K17" s="538"/>
      <c r="L17" s="538"/>
      <c r="N17" s="515" t="s">
        <v>22</v>
      </c>
      <c r="O17" s="516"/>
      <c r="P17" s="516"/>
      <c r="Q17" s="516"/>
      <c r="R17" s="516"/>
      <c r="S17" s="516"/>
      <c r="T17" s="516"/>
      <c r="U17" s="516"/>
      <c r="V17" s="516"/>
      <c r="W17" s="517"/>
      <c r="X17" s="539" t="s">
        <v>101</v>
      </c>
      <c r="Y17" s="540"/>
      <c r="Z17" s="540"/>
      <c r="AA17" s="540"/>
      <c r="AB17" s="540"/>
      <c r="AC17" s="540"/>
      <c r="AD17" s="540"/>
      <c r="AE17" s="541"/>
      <c r="AF17" s="502" t="s">
        <v>102</v>
      </c>
      <c r="AG17" s="504"/>
      <c r="AH17" s="504"/>
      <c r="AI17" s="504"/>
      <c r="AJ17" s="503"/>
      <c r="AK17" s="502" t="s">
        <v>103</v>
      </c>
      <c r="AL17" s="504"/>
      <c r="AM17" s="504"/>
      <c r="AN17" s="504"/>
      <c r="AO17" s="504"/>
      <c r="AP17" s="504"/>
      <c r="AQ17" s="504"/>
      <c r="AR17" s="503"/>
    </row>
    <row r="18" spans="2:49" x14ac:dyDescent="0.2">
      <c r="B18" s="533" t="s">
        <v>104</v>
      </c>
      <c r="C18" s="534"/>
      <c r="D18" s="534"/>
      <c r="E18" s="534"/>
      <c r="F18" s="534"/>
      <c r="G18" s="535"/>
      <c r="H18" s="537">
        <f>BORDRO!D58</f>
        <v>59</v>
      </c>
      <c r="I18" s="538"/>
      <c r="J18" s="538"/>
      <c r="K18" s="538"/>
      <c r="L18" s="538"/>
      <c r="N18" s="533" t="s">
        <v>203</v>
      </c>
      <c r="O18" s="534"/>
      <c r="P18" s="534"/>
      <c r="Q18" s="534"/>
      <c r="R18" s="534"/>
      <c r="S18" s="534"/>
      <c r="T18" s="534"/>
      <c r="U18" s="534"/>
      <c r="V18" s="534"/>
      <c r="W18" s="535"/>
      <c r="X18" s="542">
        <f>BORDRO!G58</f>
        <v>8506.590000000002</v>
      </c>
      <c r="Y18" s="543"/>
      <c r="Z18" s="543"/>
      <c r="AA18" s="543"/>
      <c r="AB18" s="543"/>
      <c r="AC18" s="543"/>
      <c r="AD18" s="543"/>
      <c r="AE18" s="544"/>
      <c r="AF18" s="502">
        <v>2</v>
      </c>
      <c r="AG18" s="504"/>
      <c r="AH18" s="504"/>
      <c r="AI18" s="504"/>
      <c r="AJ18" s="503"/>
      <c r="AK18" s="542">
        <f>ROUND(MOD(X18*AF18/100,100000),2)</f>
        <v>170.13</v>
      </c>
      <c r="AL18" s="543"/>
      <c r="AM18" s="543"/>
      <c r="AN18" s="543"/>
      <c r="AO18" s="543"/>
      <c r="AP18" s="543"/>
      <c r="AQ18" s="543"/>
      <c r="AR18" s="544"/>
    </row>
    <row r="19" spans="2:49" x14ac:dyDescent="0.2">
      <c r="B19" s="523" t="s">
        <v>105</v>
      </c>
      <c r="C19" s="524"/>
      <c r="D19" s="525"/>
      <c r="E19" s="533" t="s">
        <v>106</v>
      </c>
      <c r="F19" s="534"/>
      <c r="G19" s="535"/>
      <c r="H19" s="538"/>
      <c r="I19" s="538"/>
      <c r="J19" s="538"/>
      <c r="K19" s="538"/>
      <c r="L19" s="538"/>
      <c r="N19" s="533" t="s">
        <v>204</v>
      </c>
      <c r="O19" s="534"/>
      <c r="P19" s="534"/>
      <c r="Q19" s="534"/>
      <c r="R19" s="534"/>
      <c r="S19" s="534"/>
      <c r="T19" s="534"/>
      <c r="U19" s="534"/>
      <c r="V19" s="534"/>
      <c r="W19" s="535"/>
      <c r="X19" s="542">
        <f>+X18</f>
        <v>8506.590000000002</v>
      </c>
      <c r="Y19" s="543"/>
      <c r="Z19" s="543"/>
      <c r="AA19" s="543"/>
      <c r="AB19" s="543"/>
      <c r="AC19" s="543"/>
      <c r="AD19" s="543"/>
      <c r="AE19" s="544"/>
      <c r="AF19" s="502">
        <v>20</v>
      </c>
      <c r="AG19" s="504"/>
      <c r="AH19" s="504"/>
      <c r="AI19" s="504"/>
      <c r="AJ19" s="503"/>
      <c r="AK19" s="542">
        <f>ROUND(MOD(X19*AF19/100,100000),2)</f>
        <v>1701.32</v>
      </c>
      <c r="AL19" s="543"/>
      <c r="AM19" s="543"/>
      <c r="AN19" s="543"/>
      <c r="AO19" s="543"/>
      <c r="AP19" s="543"/>
      <c r="AQ19" s="543"/>
      <c r="AR19" s="544"/>
      <c r="AW19" s="94"/>
    </row>
    <row r="20" spans="2:49" x14ac:dyDescent="0.2">
      <c r="B20" s="518"/>
      <c r="C20" s="519"/>
      <c r="D20" s="527"/>
      <c r="E20" s="533" t="s">
        <v>107</v>
      </c>
      <c r="F20" s="534"/>
      <c r="G20" s="535"/>
      <c r="H20" s="538"/>
      <c r="I20" s="538"/>
      <c r="J20" s="538"/>
      <c r="K20" s="538"/>
      <c r="L20" s="538"/>
      <c r="N20" s="533" t="s">
        <v>205</v>
      </c>
      <c r="O20" s="534"/>
      <c r="P20" s="534"/>
      <c r="Q20" s="534"/>
      <c r="R20" s="534"/>
      <c r="S20" s="534"/>
      <c r="T20" s="534"/>
      <c r="U20" s="534"/>
      <c r="V20" s="534"/>
      <c r="W20" s="535"/>
      <c r="X20" s="542">
        <f>+X19</f>
        <v>8506.590000000002</v>
      </c>
      <c r="Y20" s="543"/>
      <c r="Z20" s="543"/>
      <c r="AA20" s="543"/>
      <c r="AB20" s="543"/>
      <c r="AC20" s="543"/>
      <c r="AD20" s="543"/>
      <c r="AE20" s="544"/>
      <c r="AF20" s="545">
        <v>12.5</v>
      </c>
      <c r="AG20" s="546"/>
      <c r="AH20" s="546"/>
      <c r="AI20" s="546"/>
      <c r="AJ20" s="547"/>
      <c r="AK20" s="542">
        <f>ROUND(MOD(X20*AF20/100,100000),2)</f>
        <v>1063.32</v>
      </c>
      <c r="AL20" s="543"/>
      <c r="AM20" s="543"/>
      <c r="AN20" s="543"/>
      <c r="AO20" s="543"/>
      <c r="AP20" s="543"/>
      <c r="AQ20" s="543"/>
      <c r="AR20" s="544"/>
    </row>
    <row r="21" spans="2:49" x14ac:dyDescent="0.2">
      <c r="B21" s="548" t="s">
        <v>108</v>
      </c>
      <c r="C21" s="248"/>
      <c r="D21" s="249"/>
      <c r="E21" s="533" t="s">
        <v>109</v>
      </c>
      <c r="F21" s="534"/>
      <c r="G21" s="535"/>
      <c r="H21" s="485"/>
      <c r="I21" s="485"/>
      <c r="J21" s="485"/>
      <c r="K21" s="485"/>
      <c r="L21" s="485"/>
      <c r="N21" s="533"/>
      <c r="O21" s="534"/>
      <c r="P21" s="534"/>
      <c r="Q21" s="534"/>
      <c r="R21" s="534"/>
      <c r="S21" s="534"/>
      <c r="T21" s="534"/>
      <c r="U21" s="534"/>
      <c r="V21" s="534"/>
      <c r="W21" s="535"/>
      <c r="X21" s="542"/>
      <c r="Y21" s="543"/>
      <c r="Z21" s="543"/>
      <c r="AA21" s="543"/>
      <c r="AB21" s="543"/>
      <c r="AC21" s="543"/>
      <c r="AD21" s="543"/>
      <c r="AE21" s="544"/>
      <c r="AF21" s="502"/>
      <c r="AG21" s="504"/>
      <c r="AH21" s="504"/>
      <c r="AI21" s="504"/>
      <c r="AJ21" s="503"/>
      <c r="AK21" s="542"/>
      <c r="AL21" s="543"/>
      <c r="AM21" s="543"/>
      <c r="AN21" s="543"/>
      <c r="AO21" s="543"/>
      <c r="AP21" s="543"/>
      <c r="AQ21" s="543"/>
      <c r="AR21" s="544"/>
    </row>
    <row r="22" spans="2:49" x14ac:dyDescent="0.2">
      <c r="B22" s="250"/>
      <c r="C22" s="251"/>
      <c r="D22" s="252"/>
      <c r="E22" s="533" t="s">
        <v>110</v>
      </c>
      <c r="F22" s="534"/>
      <c r="G22" s="535"/>
      <c r="H22" s="485"/>
      <c r="I22" s="485"/>
      <c r="J22" s="485"/>
      <c r="K22" s="485"/>
      <c r="L22" s="485"/>
      <c r="N22" s="533"/>
      <c r="O22" s="534"/>
      <c r="P22" s="534"/>
      <c r="Q22" s="534"/>
      <c r="R22" s="534"/>
      <c r="S22" s="534"/>
      <c r="T22" s="534"/>
      <c r="U22" s="534"/>
      <c r="V22" s="534"/>
      <c r="W22" s="535"/>
      <c r="X22" s="542"/>
      <c r="Y22" s="543"/>
      <c r="Z22" s="543"/>
      <c r="AA22" s="543"/>
      <c r="AB22" s="543"/>
      <c r="AC22" s="543"/>
      <c r="AD22" s="543"/>
      <c r="AE22" s="544"/>
      <c r="AF22" s="502"/>
      <c r="AG22" s="504"/>
      <c r="AH22" s="504"/>
      <c r="AI22" s="504"/>
      <c r="AJ22" s="503"/>
      <c r="AK22" s="542"/>
      <c r="AL22" s="543"/>
      <c r="AM22" s="543"/>
      <c r="AN22" s="543"/>
      <c r="AO22" s="543"/>
      <c r="AP22" s="543"/>
      <c r="AQ22" s="543"/>
      <c r="AR22" s="544"/>
      <c r="AW22" s="75"/>
    </row>
    <row r="23" spans="2:49" x14ac:dyDescent="0.2">
      <c r="B23" s="548" t="s">
        <v>111</v>
      </c>
      <c r="C23" s="248"/>
      <c r="D23" s="249"/>
      <c r="E23" s="515" t="s">
        <v>109</v>
      </c>
      <c r="F23" s="516"/>
      <c r="G23" s="517"/>
      <c r="H23" s="485"/>
      <c r="I23" s="485"/>
      <c r="J23" s="485"/>
      <c r="K23" s="485"/>
      <c r="L23" s="485"/>
      <c r="N23" s="533"/>
      <c r="O23" s="534"/>
      <c r="P23" s="534"/>
      <c r="Q23" s="534"/>
      <c r="R23" s="534"/>
      <c r="S23" s="534"/>
      <c r="T23" s="534"/>
      <c r="U23" s="534"/>
      <c r="V23" s="534"/>
      <c r="W23" s="535"/>
      <c r="X23" s="542"/>
      <c r="Y23" s="543"/>
      <c r="Z23" s="543"/>
      <c r="AA23" s="543"/>
      <c r="AB23" s="543"/>
      <c r="AC23" s="543"/>
      <c r="AD23" s="543"/>
      <c r="AE23" s="544"/>
      <c r="AF23" s="502"/>
      <c r="AG23" s="504"/>
      <c r="AH23" s="504"/>
      <c r="AI23" s="504"/>
      <c r="AJ23" s="503"/>
      <c r="AK23" s="542"/>
      <c r="AL23" s="543"/>
      <c r="AM23" s="543"/>
      <c r="AN23" s="543"/>
      <c r="AO23" s="543"/>
      <c r="AP23" s="543"/>
      <c r="AQ23" s="543"/>
      <c r="AR23" s="544"/>
    </row>
    <row r="24" spans="2:49" x14ac:dyDescent="0.2">
      <c r="B24" s="563"/>
      <c r="C24" s="564"/>
      <c r="D24" s="565"/>
      <c r="E24" s="515" t="s">
        <v>110</v>
      </c>
      <c r="F24" s="516"/>
      <c r="G24" s="517"/>
      <c r="H24" s="485"/>
      <c r="I24" s="485"/>
      <c r="J24" s="485"/>
      <c r="K24" s="485"/>
      <c r="L24" s="485"/>
      <c r="N24" s="533"/>
      <c r="O24" s="534"/>
      <c r="P24" s="534"/>
      <c r="Q24" s="534"/>
      <c r="R24" s="534"/>
      <c r="S24" s="534"/>
      <c r="T24" s="534"/>
      <c r="U24" s="534"/>
      <c r="V24" s="534"/>
      <c r="W24" s="535"/>
      <c r="X24" s="542"/>
      <c r="Y24" s="543"/>
      <c r="Z24" s="543"/>
      <c r="AA24" s="543"/>
      <c r="AB24" s="543"/>
      <c r="AC24" s="543"/>
      <c r="AD24" s="543"/>
      <c r="AE24" s="544"/>
      <c r="AF24" s="502"/>
      <c r="AG24" s="504"/>
      <c r="AH24" s="504"/>
      <c r="AI24" s="504"/>
      <c r="AJ24" s="503"/>
      <c r="AK24" s="542"/>
      <c r="AL24" s="543"/>
      <c r="AM24" s="543"/>
      <c r="AN24" s="543"/>
      <c r="AO24" s="543"/>
      <c r="AP24" s="543"/>
      <c r="AQ24" s="543"/>
      <c r="AR24" s="544"/>
    </row>
    <row r="25" spans="2:49" x14ac:dyDescent="0.2">
      <c r="B25" s="250"/>
      <c r="C25" s="251"/>
      <c r="D25" s="252"/>
      <c r="E25" s="515" t="s">
        <v>112</v>
      </c>
      <c r="F25" s="516"/>
      <c r="G25" s="517"/>
      <c r="H25" s="485"/>
      <c r="I25" s="485"/>
      <c r="J25" s="485"/>
      <c r="K25" s="485"/>
      <c r="L25" s="485"/>
      <c r="N25" s="533" t="s">
        <v>23</v>
      </c>
      <c r="O25" s="534"/>
      <c r="P25" s="534"/>
      <c r="Q25" s="534"/>
      <c r="R25" s="534"/>
      <c r="S25" s="534"/>
      <c r="T25" s="534"/>
      <c r="U25" s="534"/>
      <c r="V25" s="534"/>
      <c r="W25" s="535"/>
      <c r="X25" s="542">
        <f>X18</f>
        <v>8506.590000000002</v>
      </c>
      <c r="Y25" s="543"/>
      <c r="Z25" s="543"/>
      <c r="AA25" s="543"/>
      <c r="AB25" s="543"/>
      <c r="AC25" s="543"/>
      <c r="AD25" s="543"/>
      <c r="AE25" s="544"/>
      <c r="AF25" s="502">
        <v>34.5</v>
      </c>
      <c r="AG25" s="504"/>
      <c r="AH25" s="504"/>
      <c r="AI25" s="504"/>
      <c r="AJ25" s="503"/>
      <c r="AK25" s="549">
        <f>SUM(AK18:AK24)</f>
        <v>2934.7699999999995</v>
      </c>
      <c r="AL25" s="550"/>
      <c r="AM25" s="550"/>
      <c r="AN25" s="550"/>
      <c r="AO25" s="550"/>
      <c r="AP25" s="550"/>
      <c r="AQ25" s="550"/>
      <c r="AR25" s="551"/>
    </row>
    <row r="26" spans="2:49" x14ac:dyDescent="0.2">
      <c r="B26" s="482" t="s">
        <v>113</v>
      </c>
      <c r="C26" s="528"/>
      <c r="D26" s="528"/>
      <c r="E26" s="528"/>
      <c r="F26" s="528"/>
      <c r="G26" s="528"/>
      <c r="H26" s="528"/>
      <c r="I26" s="528"/>
      <c r="J26" s="528"/>
      <c r="K26" s="528"/>
      <c r="L26" s="528"/>
      <c r="M26" s="482"/>
      <c r="N26" s="482"/>
      <c r="O26" s="482"/>
      <c r="P26" s="482"/>
      <c r="Q26" s="482"/>
      <c r="R26" s="482"/>
      <c r="S26" s="482"/>
      <c r="T26" s="482"/>
      <c r="U26" s="482"/>
      <c r="V26" s="482"/>
      <c r="W26" s="482"/>
      <c r="X26" s="482"/>
      <c r="Y26" s="482"/>
      <c r="Z26" s="482"/>
      <c r="AA26" s="482"/>
      <c r="AB26" s="482"/>
      <c r="AC26" s="482"/>
      <c r="AD26" s="482"/>
      <c r="AE26" s="482"/>
      <c r="AF26" s="482"/>
      <c r="AG26" s="482"/>
      <c r="AH26" s="482"/>
      <c r="AI26" s="482"/>
      <c r="AJ26" s="482"/>
      <c r="AK26" s="482"/>
      <c r="AL26" s="482"/>
      <c r="AM26" s="482"/>
      <c r="AN26" s="482"/>
      <c r="AO26" s="482"/>
      <c r="AP26" s="482"/>
      <c r="AQ26" s="482"/>
      <c r="AR26" s="482"/>
    </row>
    <row r="27" spans="2:49" ht="12.75" customHeight="1" x14ac:dyDescent="0.2">
      <c r="B27" s="552" t="s">
        <v>17</v>
      </c>
      <c r="C27" s="554" t="s">
        <v>114</v>
      </c>
      <c r="D27" s="555"/>
      <c r="E27" s="556" t="s">
        <v>115</v>
      </c>
      <c r="F27" s="557"/>
      <c r="G27" s="557"/>
      <c r="H27" s="558"/>
      <c r="I27" s="556" t="s">
        <v>116</v>
      </c>
      <c r="J27" s="557"/>
      <c r="K27" s="557"/>
      <c r="L27" s="558"/>
      <c r="M27" s="557" t="s">
        <v>30</v>
      </c>
      <c r="N27" s="557"/>
      <c r="O27" s="557"/>
      <c r="P27" s="558"/>
      <c r="Q27" s="556" t="s">
        <v>31</v>
      </c>
      <c r="R27" s="557"/>
      <c r="S27" s="557"/>
      <c r="T27" s="558"/>
      <c r="U27" s="556" t="s">
        <v>117</v>
      </c>
      <c r="V27" s="557"/>
      <c r="W27" s="557"/>
      <c r="X27" s="558"/>
      <c r="Y27" s="552" t="s">
        <v>110</v>
      </c>
      <c r="Z27" s="561"/>
      <c r="AA27" s="556" t="s">
        <v>118</v>
      </c>
      <c r="AB27" s="557"/>
      <c r="AC27" s="557"/>
      <c r="AD27" s="558"/>
      <c r="AE27" s="484" t="s">
        <v>119</v>
      </c>
      <c r="AF27" s="484"/>
      <c r="AG27" s="484"/>
      <c r="AH27" s="484"/>
      <c r="AI27" s="560" t="s">
        <v>105</v>
      </c>
      <c r="AJ27" s="560"/>
      <c r="AK27" s="560"/>
      <c r="AL27" s="560"/>
      <c r="AM27" s="560"/>
      <c r="AN27" s="560"/>
      <c r="AO27" s="552" t="s">
        <v>120</v>
      </c>
      <c r="AP27" s="561"/>
      <c r="AQ27" s="552" t="s">
        <v>121</v>
      </c>
      <c r="AR27" s="561"/>
      <c r="AU27" s="73" t="s">
        <v>211</v>
      </c>
    </row>
    <row r="28" spans="2:49" ht="16.5" customHeight="1" x14ac:dyDescent="0.2">
      <c r="B28" s="553"/>
      <c r="C28" s="492"/>
      <c r="D28" s="494"/>
      <c r="E28" s="498"/>
      <c r="F28" s="559"/>
      <c r="G28" s="559"/>
      <c r="H28" s="499"/>
      <c r="I28" s="498"/>
      <c r="J28" s="559"/>
      <c r="K28" s="559"/>
      <c r="L28" s="499"/>
      <c r="M28" s="559"/>
      <c r="N28" s="559"/>
      <c r="O28" s="559"/>
      <c r="P28" s="499"/>
      <c r="Q28" s="498"/>
      <c r="R28" s="559"/>
      <c r="S28" s="559"/>
      <c r="T28" s="499"/>
      <c r="U28" s="498"/>
      <c r="V28" s="559"/>
      <c r="W28" s="559"/>
      <c r="X28" s="499"/>
      <c r="Y28" s="553"/>
      <c r="Z28" s="562"/>
      <c r="AA28" s="498"/>
      <c r="AB28" s="559"/>
      <c r="AC28" s="559"/>
      <c r="AD28" s="499"/>
      <c r="AE28" s="92" t="s">
        <v>122</v>
      </c>
      <c r="AF28" s="560" t="s">
        <v>112</v>
      </c>
      <c r="AG28" s="560"/>
      <c r="AH28" s="560"/>
      <c r="AI28" s="566" t="s">
        <v>123</v>
      </c>
      <c r="AJ28" s="566"/>
      <c r="AK28" s="566"/>
      <c r="AL28" s="567" t="s">
        <v>124</v>
      </c>
      <c r="AM28" s="568"/>
      <c r="AN28" s="569"/>
      <c r="AO28" s="553"/>
      <c r="AP28" s="562"/>
      <c r="AQ28" s="553"/>
      <c r="AR28" s="562"/>
    </row>
    <row r="29" spans="2:49" x14ac:dyDescent="0.2">
      <c r="B29" s="95"/>
      <c r="C29" s="570"/>
      <c r="D29" s="571"/>
      <c r="E29" s="572"/>
      <c r="F29" s="573"/>
      <c r="G29" s="573"/>
      <c r="H29" s="574"/>
      <c r="I29" s="572"/>
      <c r="J29" s="573"/>
      <c r="K29" s="573"/>
      <c r="L29" s="574"/>
      <c r="M29" s="575"/>
      <c r="N29" s="576"/>
      <c r="O29" s="576"/>
      <c r="P29" s="577"/>
      <c r="Q29" s="575"/>
      <c r="R29" s="576"/>
      <c r="S29" s="576"/>
      <c r="T29" s="577"/>
      <c r="U29" s="575"/>
      <c r="V29" s="576"/>
      <c r="W29" s="576"/>
      <c r="X29" s="577"/>
      <c r="Y29" s="597"/>
      <c r="Z29" s="598"/>
      <c r="AA29" s="584"/>
      <c r="AB29" s="585"/>
      <c r="AC29" s="585"/>
      <c r="AD29" s="586"/>
      <c r="AE29" s="105"/>
      <c r="AF29" s="570"/>
      <c r="AG29" s="602"/>
      <c r="AH29" s="571"/>
      <c r="AI29" s="578"/>
      <c r="AJ29" s="579"/>
      <c r="AK29" s="580"/>
      <c r="AL29" s="581"/>
      <c r="AM29" s="582"/>
      <c r="AN29" s="583"/>
      <c r="AO29" s="570"/>
      <c r="AP29" s="571"/>
      <c r="AQ29" s="570"/>
      <c r="AR29" s="571"/>
    </row>
    <row r="30" spans="2:49" x14ac:dyDescent="0.2">
      <c r="B30" s="103"/>
      <c r="C30" s="570"/>
      <c r="D30" s="571"/>
      <c r="E30" s="572"/>
      <c r="F30" s="573"/>
      <c r="G30" s="573"/>
      <c r="H30" s="574"/>
      <c r="I30" s="572"/>
      <c r="J30" s="573"/>
      <c r="K30" s="573"/>
      <c r="L30" s="574"/>
      <c r="M30" s="575"/>
      <c r="N30" s="576"/>
      <c r="O30" s="576"/>
      <c r="P30" s="577"/>
      <c r="Q30" s="575"/>
      <c r="R30" s="576"/>
      <c r="S30" s="576"/>
      <c r="T30" s="577"/>
      <c r="U30" s="575"/>
      <c r="V30" s="576"/>
      <c r="W30" s="576"/>
      <c r="X30" s="577"/>
      <c r="Y30" s="597"/>
      <c r="Z30" s="598"/>
      <c r="AA30" s="584"/>
      <c r="AB30" s="585"/>
      <c r="AC30" s="585"/>
      <c r="AD30" s="586"/>
      <c r="AE30" s="83"/>
      <c r="AF30" s="587"/>
      <c r="AG30" s="579"/>
      <c r="AH30" s="580"/>
      <c r="AI30" s="578"/>
      <c r="AJ30" s="579"/>
      <c r="AK30" s="580"/>
      <c r="AL30" s="581"/>
      <c r="AM30" s="582"/>
      <c r="AN30" s="583"/>
      <c r="AO30" s="570"/>
      <c r="AP30" s="571"/>
      <c r="AQ30" s="570"/>
      <c r="AR30" s="571"/>
    </row>
    <row r="31" spans="2:49" x14ac:dyDescent="0.2">
      <c r="B31" s="95"/>
      <c r="C31" s="570"/>
      <c r="D31" s="571"/>
      <c r="E31" s="572"/>
      <c r="F31" s="573"/>
      <c r="G31" s="573"/>
      <c r="H31" s="574"/>
      <c r="I31" s="572"/>
      <c r="J31" s="573"/>
      <c r="K31" s="573"/>
      <c r="L31" s="574"/>
      <c r="M31" s="575"/>
      <c r="N31" s="576"/>
      <c r="O31" s="576"/>
      <c r="P31" s="577"/>
      <c r="Q31" s="575"/>
      <c r="R31" s="576"/>
      <c r="S31" s="576"/>
      <c r="T31" s="577"/>
      <c r="U31" s="575"/>
      <c r="V31" s="576"/>
      <c r="W31" s="576"/>
      <c r="X31" s="577"/>
      <c r="Y31" s="597"/>
      <c r="Z31" s="598"/>
      <c r="AA31" s="599"/>
      <c r="AB31" s="600"/>
      <c r="AC31" s="600"/>
      <c r="AD31" s="601"/>
      <c r="AE31" s="104"/>
      <c r="AF31" s="588"/>
      <c r="AG31" s="589"/>
      <c r="AH31" s="590"/>
      <c r="AI31" s="591"/>
      <c r="AJ31" s="592"/>
      <c r="AK31" s="593"/>
      <c r="AL31" s="594"/>
      <c r="AM31" s="595"/>
      <c r="AN31" s="596"/>
      <c r="AO31" s="570"/>
      <c r="AP31" s="571"/>
      <c r="AQ31" s="570"/>
      <c r="AR31" s="571"/>
    </row>
    <row r="32" spans="2:49" x14ac:dyDescent="0.2">
      <c r="B32" s="95"/>
      <c r="C32" s="587"/>
      <c r="D32" s="580"/>
      <c r="E32" s="572"/>
      <c r="F32" s="573"/>
      <c r="G32" s="573"/>
      <c r="H32" s="574"/>
      <c r="I32" s="572"/>
      <c r="J32" s="573"/>
      <c r="K32" s="573"/>
      <c r="L32" s="574"/>
      <c r="M32" s="575"/>
      <c r="N32" s="576"/>
      <c r="O32" s="576"/>
      <c r="P32" s="577"/>
      <c r="Q32" s="575"/>
      <c r="R32" s="576"/>
      <c r="S32" s="576"/>
      <c r="T32" s="577"/>
      <c r="U32" s="575"/>
      <c r="V32" s="576"/>
      <c r="W32" s="576"/>
      <c r="X32" s="577"/>
      <c r="Y32" s="597"/>
      <c r="Z32" s="598"/>
      <c r="AA32" s="584"/>
      <c r="AB32" s="585"/>
      <c r="AC32" s="585"/>
      <c r="AD32" s="586"/>
      <c r="AE32" s="83"/>
      <c r="AF32" s="587"/>
      <c r="AG32" s="579"/>
      <c r="AH32" s="580"/>
      <c r="AI32" s="578"/>
      <c r="AJ32" s="579"/>
      <c r="AK32" s="580"/>
      <c r="AL32" s="581"/>
      <c r="AM32" s="582"/>
      <c r="AN32" s="583"/>
      <c r="AO32" s="570"/>
      <c r="AP32" s="571"/>
      <c r="AQ32" s="570"/>
      <c r="AR32" s="571"/>
    </row>
    <row r="33" spans="2:44" x14ac:dyDescent="0.2">
      <c r="B33" s="95"/>
      <c r="C33" s="570"/>
      <c r="D33" s="571"/>
      <c r="E33" s="572"/>
      <c r="F33" s="573"/>
      <c r="G33" s="573"/>
      <c r="H33" s="574"/>
      <c r="I33" s="572"/>
      <c r="J33" s="573"/>
      <c r="K33" s="573"/>
      <c r="L33" s="574"/>
      <c r="M33" s="575"/>
      <c r="N33" s="576"/>
      <c r="O33" s="576"/>
      <c r="P33" s="577"/>
      <c r="Q33" s="575"/>
      <c r="R33" s="576"/>
      <c r="S33" s="576"/>
      <c r="T33" s="577"/>
      <c r="U33" s="575"/>
      <c r="V33" s="576"/>
      <c r="W33" s="576"/>
      <c r="X33" s="577"/>
      <c r="Y33" s="597"/>
      <c r="Z33" s="598"/>
      <c r="AA33" s="584"/>
      <c r="AB33" s="585"/>
      <c r="AC33" s="585"/>
      <c r="AD33" s="586"/>
      <c r="AE33" s="105"/>
      <c r="AF33" s="570"/>
      <c r="AG33" s="602"/>
      <c r="AH33" s="571"/>
      <c r="AI33" s="578"/>
      <c r="AJ33" s="579"/>
      <c r="AK33" s="580"/>
      <c r="AL33" s="581"/>
      <c r="AM33" s="582"/>
      <c r="AN33" s="583"/>
      <c r="AO33" s="570"/>
      <c r="AP33" s="571"/>
      <c r="AQ33" s="570"/>
      <c r="AR33" s="571"/>
    </row>
    <row r="34" spans="2:44" x14ac:dyDescent="0.2">
      <c r="B34" s="95"/>
      <c r="C34" s="570"/>
      <c r="D34" s="571"/>
      <c r="E34" s="572"/>
      <c r="F34" s="573"/>
      <c r="G34" s="573"/>
      <c r="H34" s="574"/>
      <c r="I34" s="572"/>
      <c r="J34" s="573"/>
      <c r="K34" s="573"/>
      <c r="L34" s="574"/>
      <c r="M34" s="575"/>
      <c r="N34" s="576"/>
      <c r="O34" s="576"/>
      <c r="P34" s="577"/>
      <c r="Q34" s="575"/>
      <c r="R34" s="576"/>
      <c r="S34" s="576"/>
      <c r="T34" s="577"/>
      <c r="U34" s="575"/>
      <c r="V34" s="576"/>
      <c r="W34" s="576"/>
      <c r="X34" s="577"/>
      <c r="Y34" s="597"/>
      <c r="Z34" s="598"/>
      <c r="AA34" s="584"/>
      <c r="AB34" s="585"/>
      <c r="AC34" s="585"/>
      <c r="AD34" s="586"/>
      <c r="AE34" s="100"/>
      <c r="AF34" s="570"/>
      <c r="AG34" s="602"/>
      <c r="AH34" s="571"/>
      <c r="AI34" s="578"/>
      <c r="AJ34" s="579"/>
      <c r="AK34" s="580"/>
      <c r="AL34" s="581"/>
      <c r="AM34" s="582"/>
      <c r="AN34" s="583"/>
      <c r="AO34" s="570"/>
      <c r="AP34" s="571"/>
      <c r="AQ34" s="570"/>
      <c r="AR34" s="571"/>
    </row>
    <row r="35" spans="2:44" x14ac:dyDescent="0.2">
      <c r="B35" s="106"/>
      <c r="C35" s="570"/>
      <c r="D35" s="571"/>
      <c r="E35" s="572"/>
      <c r="F35" s="573"/>
      <c r="G35" s="573"/>
      <c r="H35" s="574"/>
      <c r="I35" s="572"/>
      <c r="J35" s="573"/>
      <c r="K35" s="573"/>
      <c r="L35" s="574"/>
      <c r="M35" s="575"/>
      <c r="N35" s="576"/>
      <c r="O35" s="576"/>
      <c r="P35" s="577"/>
      <c r="Q35" s="575"/>
      <c r="R35" s="576"/>
      <c r="S35" s="576"/>
      <c r="T35" s="577"/>
      <c r="U35" s="575"/>
      <c r="V35" s="576"/>
      <c r="W35" s="576"/>
      <c r="X35" s="577"/>
      <c r="Y35" s="597"/>
      <c r="Z35" s="598"/>
      <c r="AA35" s="584"/>
      <c r="AB35" s="585"/>
      <c r="AC35" s="585"/>
      <c r="AD35" s="586"/>
      <c r="AE35" s="107"/>
      <c r="AF35" s="603"/>
      <c r="AG35" s="602"/>
      <c r="AH35" s="571"/>
      <c r="AI35" s="578"/>
      <c r="AJ35" s="579"/>
      <c r="AK35" s="580"/>
      <c r="AL35" s="581"/>
      <c r="AM35" s="582"/>
      <c r="AN35" s="583"/>
      <c r="AO35" s="570"/>
      <c r="AP35" s="571"/>
      <c r="AQ35" s="570"/>
      <c r="AR35" s="571"/>
    </row>
    <row r="36" spans="2:44" x14ac:dyDescent="0.2">
      <c r="H36" s="481" t="s">
        <v>125</v>
      </c>
      <c r="I36" s="482"/>
      <c r="J36" s="482"/>
      <c r="K36" s="482"/>
      <c r="L36" s="482"/>
      <c r="M36" s="504"/>
      <c r="N36" s="504"/>
      <c r="O36" s="504"/>
      <c r="P36" s="503"/>
      <c r="Q36" s="570" t="s">
        <v>100</v>
      </c>
      <c r="R36" s="602"/>
      <c r="S36" s="602"/>
      <c r="T36" s="571"/>
      <c r="U36" s="570"/>
      <c r="V36" s="602"/>
      <c r="W36" s="602"/>
      <c r="X36" s="571"/>
      <c r="Y36" s="597"/>
      <c r="Z36" s="598"/>
      <c r="AA36" s="584"/>
      <c r="AB36" s="585"/>
      <c r="AC36" s="585"/>
      <c r="AD36" s="586"/>
      <c r="AE36" s="100"/>
      <c r="AF36" s="570"/>
      <c r="AG36" s="602"/>
      <c r="AH36" s="571"/>
    </row>
    <row r="37" spans="2:44" ht="7.5" customHeight="1" x14ac:dyDescent="0.2"/>
    <row r="38" spans="2:44" ht="10.5" customHeight="1" x14ac:dyDescent="0.2">
      <c r="B38" s="554" t="s">
        <v>227</v>
      </c>
      <c r="C38" s="609"/>
      <c r="D38" s="609"/>
      <c r="E38" s="609"/>
      <c r="F38" s="609"/>
      <c r="G38" s="609"/>
      <c r="H38" s="609"/>
      <c r="I38" s="609"/>
      <c r="J38" s="609"/>
      <c r="K38" s="609"/>
      <c r="L38" s="609"/>
      <c r="M38" s="609"/>
      <c r="N38" s="609"/>
      <c r="O38" s="609"/>
      <c r="P38" s="609"/>
      <c r="Q38" s="609"/>
      <c r="R38" s="609"/>
      <c r="S38" s="609"/>
      <c r="T38" s="609"/>
      <c r="U38" s="609"/>
      <c r="V38" s="609"/>
      <c r="W38" s="609"/>
      <c r="X38" s="609"/>
      <c r="Y38" s="609"/>
      <c r="Z38" s="609"/>
      <c r="AA38" s="609"/>
      <c r="AB38" s="609"/>
      <c r="AC38" s="609"/>
      <c r="AD38" s="555"/>
      <c r="AF38" s="556" t="s">
        <v>126</v>
      </c>
      <c r="AG38" s="557"/>
      <c r="AH38" s="557"/>
      <c r="AI38" s="557"/>
      <c r="AJ38" s="557"/>
      <c r="AK38" s="557"/>
      <c r="AL38" s="557"/>
      <c r="AM38" s="557"/>
      <c r="AN38" s="558"/>
      <c r="AO38" s="552" t="s">
        <v>127</v>
      </c>
      <c r="AP38" s="610"/>
      <c r="AQ38" s="610"/>
      <c r="AR38" s="561"/>
    </row>
    <row r="39" spans="2:44" ht="10.5" customHeight="1" x14ac:dyDescent="0.2">
      <c r="B39" s="492"/>
      <c r="C39" s="493"/>
      <c r="D39" s="493"/>
      <c r="E39" s="493"/>
      <c r="F39" s="493"/>
      <c r="G39" s="493"/>
      <c r="H39" s="493"/>
      <c r="I39" s="493"/>
      <c r="J39" s="493"/>
      <c r="K39" s="493"/>
      <c r="L39" s="493"/>
      <c r="M39" s="493"/>
      <c r="N39" s="493"/>
      <c r="O39" s="493"/>
      <c r="P39" s="493"/>
      <c r="Q39" s="493"/>
      <c r="R39" s="493"/>
      <c r="S39" s="493"/>
      <c r="T39" s="493"/>
      <c r="U39" s="493"/>
      <c r="V39" s="493"/>
      <c r="W39" s="493"/>
      <c r="X39" s="493"/>
      <c r="Y39" s="493"/>
      <c r="Z39" s="493"/>
      <c r="AA39" s="493"/>
      <c r="AB39" s="493"/>
      <c r="AC39" s="493"/>
      <c r="AD39" s="494"/>
      <c r="AF39" s="498"/>
      <c r="AG39" s="559"/>
      <c r="AH39" s="559"/>
      <c r="AI39" s="559"/>
      <c r="AJ39" s="559"/>
      <c r="AK39" s="559"/>
      <c r="AL39" s="559"/>
      <c r="AM39" s="559"/>
      <c r="AN39" s="499"/>
      <c r="AO39" s="553"/>
      <c r="AP39" s="607"/>
      <c r="AQ39" s="607"/>
      <c r="AR39" s="562"/>
    </row>
    <row r="40" spans="2:44" ht="12.75" customHeight="1" x14ac:dyDescent="0.2">
      <c r="B40" s="552" t="s">
        <v>128</v>
      </c>
      <c r="C40" s="610"/>
      <c r="D40" s="610"/>
      <c r="E40" s="610"/>
      <c r="F40" s="610"/>
      <c r="G40" s="561"/>
      <c r="H40" s="611" t="s">
        <v>254</v>
      </c>
      <c r="I40" s="609"/>
      <c r="J40" s="609"/>
      <c r="K40" s="609"/>
      <c r="L40" s="609"/>
      <c r="M40" s="609"/>
      <c r="N40" s="609"/>
      <c r="O40" s="609"/>
      <c r="P40" s="555"/>
      <c r="Q40" s="556" t="s">
        <v>129</v>
      </c>
      <c r="R40" s="557"/>
      <c r="S40" s="557"/>
      <c r="T40" s="557"/>
      <c r="U40" s="557"/>
      <c r="V40" s="558"/>
      <c r="W40" s="554"/>
      <c r="X40" s="609"/>
      <c r="Y40" s="609"/>
      <c r="Z40" s="609"/>
      <c r="AA40" s="609"/>
      <c r="AB40" s="609"/>
      <c r="AC40" s="609"/>
      <c r="AD40" s="555"/>
      <c r="AE40" s="98"/>
      <c r="AF40" s="478"/>
      <c r="AG40" s="479"/>
      <c r="AH40" s="479"/>
      <c r="AI40" s="479"/>
      <c r="AJ40" s="479"/>
      <c r="AK40" s="479"/>
      <c r="AL40" s="479"/>
      <c r="AM40" s="479"/>
      <c r="AN40" s="480"/>
      <c r="AO40" s="76"/>
      <c r="AP40" s="77"/>
      <c r="AQ40" s="77"/>
      <c r="AR40" s="78"/>
    </row>
    <row r="41" spans="2:44" ht="12" customHeight="1" x14ac:dyDescent="0.2">
      <c r="B41" s="604"/>
      <c r="C41" s="605"/>
      <c r="D41" s="605"/>
      <c r="E41" s="605"/>
      <c r="F41" s="605"/>
      <c r="G41" s="606"/>
      <c r="H41" s="489"/>
      <c r="I41" s="490"/>
      <c r="J41" s="490"/>
      <c r="K41" s="490"/>
      <c r="L41" s="490"/>
      <c r="M41" s="490"/>
      <c r="N41" s="490"/>
      <c r="O41" s="490"/>
      <c r="P41" s="491"/>
      <c r="Q41" s="496"/>
      <c r="R41" s="612"/>
      <c r="S41" s="612"/>
      <c r="T41" s="612"/>
      <c r="U41" s="612"/>
      <c r="V41" s="497"/>
      <c r="W41" s="489"/>
      <c r="X41" s="490"/>
      <c r="Y41" s="490"/>
      <c r="Z41" s="490"/>
      <c r="AA41" s="490"/>
      <c r="AB41" s="490"/>
      <c r="AC41" s="490"/>
      <c r="AD41" s="491"/>
      <c r="AE41" s="98"/>
      <c r="AF41" s="614"/>
      <c r="AG41" s="528"/>
      <c r="AH41" s="528"/>
      <c r="AI41" s="528"/>
      <c r="AJ41" s="528"/>
      <c r="AK41" s="528"/>
      <c r="AL41" s="528"/>
      <c r="AM41" s="528"/>
      <c r="AN41" s="615"/>
      <c r="AO41" s="79"/>
      <c r="AP41" s="80"/>
      <c r="AQ41" s="81"/>
      <c r="AR41" s="82"/>
    </row>
    <row r="42" spans="2:44" x14ac:dyDescent="0.2">
      <c r="B42" s="604"/>
      <c r="C42" s="605"/>
      <c r="D42" s="605"/>
      <c r="E42" s="605"/>
      <c r="F42" s="605"/>
      <c r="G42" s="606"/>
      <c r="H42" s="613" t="s">
        <v>250</v>
      </c>
      <c r="I42" s="490"/>
      <c r="J42" s="490"/>
      <c r="K42" s="490"/>
      <c r="L42" s="490"/>
      <c r="M42" s="490"/>
      <c r="N42" s="490"/>
      <c r="O42" s="490"/>
      <c r="P42" s="491"/>
      <c r="Q42" s="496"/>
      <c r="R42" s="612"/>
      <c r="S42" s="612"/>
      <c r="T42" s="612"/>
      <c r="U42" s="612"/>
      <c r="V42" s="497"/>
      <c r="W42" s="489"/>
      <c r="X42" s="490"/>
      <c r="Y42" s="490"/>
      <c r="Z42" s="490"/>
      <c r="AA42" s="490"/>
      <c r="AB42" s="490"/>
      <c r="AC42" s="490"/>
      <c r="AD42" s="491"/>
      <c r="AE42" s="98"/>
      <c r="AF42" s="614"/>
      <c r="AG42" s="528"/>
      <c r="AH42" s="528"/>
      <c r="AI42" s="528"/>
      <c r="AJ42" s="528"/>
      <c r="AK42" s="528"/>
      <c r="AL42" s="528"/>
      <c r="AM42" s="528"/>
      <c r="AN42" s="615"/>
      <c r="AO42" s="604" t="s">
        <v>130</v>
      </c>
      <c r="AP42" s="605"/>
      <c r="AQ42" s="605"/>
      <c r="AR42" s="606"/>
    </row>
    <row r="43" spans="2:44" x14ac:dyDescent="0.2">
      <c r="B43" s="553"/>
      <c r="C43" s="607"/>
      <c r="D43" s="607"/>
      <c r="E43" s="607"/>
      <c r="F43" s="607"/>
      <c r="G43" s="562"/>
      <c r="H43" s="608">
        <f>'ÖDEME EMRİ'!N57</f>
        <v>0</v>
      </c>
      <c r="I43" s="493"/>
      <c r="J43" s="493"/>
      <c r="K43" s="493"/>
      <c r="L43" s="493"/>
      <c r="M43" s="493"/>
      <c r="N43" s="493"/>
      <c r="O43" s="493"/>
      <c r="P43" s="494"/>
      <c r="Q43" s="498"/>
      <c r="R43" s="559"/>
      <c r="S43" s="559"/>
      <c r="T43" s="559"/>
      <c r="U43" s="559"/>
      <c r="V43" s="499"/>
      <c r="W43" s="492"/>
      <c r="X43" s="493"/>
      <c r="Y43" s="493"/>
      <c r="Z43" s="493"/>
      <c r="AA43" s="493"/>
      <c r="AB43" s="493"/>
      <c r="AC43" s="493"/>
      <c r="AD43" s="494"/>
      <c r="AE43" s="98"/>
      <c r="AF43" s="481"/>
      <c r="AG43" s="482"/>
      <c r="AH43" s="482"/>
      <c r="AI43" s="482"/>
      <c r="AJ43" s="482"/>
      <c r="AK43" s="482"/>
      <c r="AL43" s="482"/>
      <c r="AM43" s="482"/>
      <c r="AN43" s="483"/>
      <c r="AO43" s="553"/>
      <c r="AP43" s="607"/>
      <c r="AQ43" s="607"/>
      <c r="AR43" s="562"/>
    </row>
    <row r="44" spans="2:44" x14ac:dyDescent="0.2">
      <c r="B44" s="99"/>
      <c r="C44" s="99"/>
      <c r="D44" s="99"/>
      <c r="E44" s="99"/>
      <c r="F44" s="99"/>
      <c r="G44" s="99"/>
      <c r="H44" s="98"/>
      <c r="I44" s="98"/>
      <c r="J44" s="98"/>
      <c r="K44" s="98"/>
      <c r="L44" s="98"/>
      <c r="M44" s="98"/>
      <c r="N44" s="98"/>
      <c r="O44" s="98"/>
      <c r="P44" s="98"/>
      <c r="Q44" s="101"/>
      <c r="R44" s="101"/>
      <c r="S44" s="101"/>
      <c r="T44" s="101"/>
      <c r="U44" s="101"/>
      <c r="V44" s="101"/>
      <c r="W44" s="98"/>
      <c r="X44" s="98"/>
      <c r="Y44" s="98"/>
      <c r="Z44" s="98"/>
      <c r="AA44" s="98"/>
      <c r="AB44" s="98"/>
      <c r="AC44" s="98"/>
      <c r="AD44" s="98"/>
      <c r="AE44" s="98"/>
      <c r="AF44" s="96"/>
      <c r="AG44" s="96"/>
      <c r="AH44" s="96"/>
      <c r="AI44" s="93"/>
      <c r="AJ44" s="93"/>
      <c r="AK44" s="93"/>
      <c r="AL44" s="96"/>
      <c r="AM44" s="96"/>
      <c r="AN44" s="96"/>
      <c r="AO44" s="99"/>
      <c r="AP44" s="99"/>
      <c r="AQ44" s="99"/>
      <c r="AR44" s="99"/>
    </row>
  </sheetData>
  <mergeCells count="256">
    <mergeCell ref="H36:P36"/>
    <mergeCell ref="Q36:T36"/>
    <mergeCell ref="U36:X36"/>
    <mergeCell ref="Y36:Z36"/>
    <mergeCell ref="AA36:AD36"/>
    <mergeCell ref="AF36:AH36"/>
    <mergeCell ref="AO42:AR43"/>
    <mergeCell ref="H43:P43"/>
    <mergeCell ref="W43:AD43"/>
    <mergeCell ref="B38:AD39"/>
    <mergeCell ref="AF38:AN39"/>
    <mergeCell ref="AO38:AR39"/>
    <mergeCell ref="B40:G43"/>
    <mergeCell ref="H40:P40"/>
    <mergeCell ref="Q40:V43"/>
    <mergeCell ref="W40:AD40"/>
    <mergeCell ref="H42:P42"/>
    <mergeCell ref="W42:AD42"/>
    <mergeCell ref="AF40:AN43"/>
    <mergeCell ref="H41:P41"/>
    <mergeCell ref="W41:AD41"/>
    <mergeCell ref="C35:D35"/>
    <mergeCell ref="E35:H35"/>
    <mergeCell ref="I35:L35"/>
    <mergeCell ref="M35:P35"/>
    <mergeCell ref="AI34:AK34"/>
    <mergeCell ref="AL34:AN34"/>
    <mergeCell ref="AA34:AD34"/>
    <mergeCell ref="AF34:AH34"/>
    <mergeCell ref="AF35:AH35"/>
    <mergeCell ref="AI35:AK35"/>
    <mergeCell ref="AL35:AN35"/>
    <mergeCell ref="C34:D34"/>
    <mergeCell ref="E34:H34"/>
    <mergeCell ref="I34:L34"/>
    <mergeCell ref="M34:P34"/>
    <mergeCell ref="Q34:T34"/>
    <mergeCell ref="U34:X34"/>
    <mergeCell ref="Y34:Z34"/>
    <mergeCell ref="AO35:AP35"/>
    <mergeCell ref="Q35:T35"/>
    <mergeCell ref="U35:X35"/>
    <mergeCell ref="Y35:Z35"/>
    <mergeCell ref="AA35:AD35"/>
    <mergeCell ref="AQ35:AR35"/>
    <mergeCell ref="AO32:AP32"/>
    <mergeCell ref="AQ32:AR32"/>
    <mergeCell ref="AQ31:AR31"/>
    <mergeCell ref="AI32:AK32"/>
    <mergeCell ref="AL32:AN32"/>
    <mergeCell ref="AA32:AD32"/>
    <mergeCell ref="AF32:AH32"/>
    <mergeCell ref="AF33:AH33"/>
    <mergeCell ref="AI33:AK33"/>
    <mergeCell ref="AL33:AN33"/>
    <mergeCell ref="AO33:AP33"/>
    <mergeCell ref="AA33:AD33"/>
    <mergeCell ref="AO31:AP31"/>
    <mergeCell ref="AO34:AP34"/>
    <mergeCell ref="AQ34:AR34"/>
    <mergeCell ref="AQ33:AR33"/>
    <mergeCell ref="C32:D32"/>
    <mergeCell ref="E32:H32"/>
    <mergeCell ref="I32:L32"/>
    <mergeCell ref="M32:P32"/>
    <mergeCell ref="Q32:T32"/>
    <mergeCell ref="U32:X32"/>
    <mergeCell ref="Y32:Z32"/>
    <mergeCell ref="C33:D33"/>
    <mergeCell ref="E33:H33"/>
    <mergeCell ref="I33:L33"/>
    <mergeCell ref="M33:P33"/>
    <mergeCell ref="Q33:T33"/>
    <mergeCell ref="U33:X33"/>
    <mergeCell ref="Y33:Z33"/>
    <mergeCell ref="AO30:AP30"/>
    <mergeCell ref="AQ30:AR30"/>
    <mergeCell ref="AQ29:AR29"/>
    <mergeCell ref="C30:D30"/>
    <mergeCell ref="E30:H30"/>
    <mergeCell ref="I30:L30"/>
    <mergeCell ref="M30:P30"/>
    <mergeCell ref="Q30:T30"/>
    <mergeCell ref="U30:X30"/>
    <mergeCell ref="Y30:Z30"/>
    <mergeCell ref="C29:D29"/>
    <mergeCell ref="E29:H29"/>
    <mergeCell ref="I29:L29"/>
    <mergeCell ref="M29:P29"/>
    <mergeCell ref="Q29:T29"/>
    <mergeCell ref="U29:X29"/>
    <mergeCell ref="Y29:Z29"/>
    <mergeCell ref="AF29:AH29"/>
    <mergeCell ref="AI29:AK29"/>
    <mergeCell ref="AL29:AN29"/>
    <mergeCell ref="AO29:AP29"/>
    <mergeCell ref="AA29:AD29"/>
    <mergeCell ref="C31:D31"/>
    <mergeCell ref="E31:H31"/>
    <mergeCell ref="I31:L31"/>
    <mergeCell ref="M31:P31"/>
    <mergeCell ref="AI30:AK30"/>
    <mergeCell ref="AL30:AN30"/>
    <mergeCell ref="AA30:AD30"/>
    <mergeCell ref="AF30:AH30"/>
    <mergeCell ref="AF31:AH31"/>
    <mergeCell ref="AI31:AK31"/>
    <mergeCell ref="AL31:AN31"/>
    <mergeCell ref="Q31:T31"/>
    <mergeCell ref="U31:X31"/>
    <mergeCell ref="Y31:Z31"/>
    <mergeCell ref="AA31:AD31"/>
    <mergeCell ref="B27:B28"/>
    <mergeCell ref="C27:D28"/>
    <mergeCell ref="E27:H28"/>
    <mergeCell ref="I27:L28"/>
    <mergeCell ref="X25:AE25"/>
    <mergeCell ref="AF25:AJ25"/>
    <mergeCell ref="AI27:AN27"/>
    <mergeCell ref="AO27:AP28"/>
    <mergeCell ref="M27:P28"/>
    <mergeCell ref="Q27:T28"/>
    <mergeCell ref="U27:X28"/>
    <mergeCell ref="Y27:Z28"/>
    <mergeCell ref="B26:AR26"/>
    <mergeCell ref="B23:D25"/>
    <mergeCell ref="AQ27:AR28"/>
    <mergeCell ref="AF28:AH28"/>
    <mergeCell ref="AI28:AK28"/>
    <mergeCell ref="AL28:AN28"/>
    <mergeCell ref="AA27:AD28"/>
    <mergeCell ref="AE27:AH27"/>
    <mergeCell ref="E24:G24"/>
    <mergeCell ref="H24:L24"/>
    <mergeCell ref="N24:W24"/>
    <mergeCell ref="X24:AE24"/>
    <mergeCell ref="AF24:AJ24"/>
    <mergeCell ref="AK24:AR24"/>
    <mergeCell ref="E23:G23"/>
    <mergeCell ref="AK25:AR25"/>
    <mergeCell ref="H23:L23"/>
    <mergeCell ref="N23:W23"/>
    <mergeCell ref="E25:G25"/>
    <mergeCell ref="H25:L25"/>
    <mergeCell ref="N25:W25"/>
    <mergeCell ref="X23:AE23"/>
    <mergeCell ref="AF23:AJ23"/>
    <mergeCell ref="E21:G21"/>
    <mergeCell ref="H21:L21"/>
    <mergeCell ref="N21:W21"/>
    <mergeCell ref="X19:AE19"/>
    <mergeCell ref="AF19:AJ19"/>
    <mergeCell ref="B19:D20"/>
    <mergeCell ref="X21:AE21"/>
    <mergeCell ref="AF21:AJ21"/>
    <mergeCell ref="AK23:AR23"/>
    <mergeCell ref="AK21:AR21"/>
    <mergeCell ref="E22:G22"/>
    <mergeCell ref="H22:L22"/>
    <mergeCell ref="N22:W22"/>
    <mergeCell ref="X22:AE22"/>
    <mergeCell ref="AF22:AJ22"/>
    <mergeCell ref="AK22:AR22"/>
    <mergeCell ref="B21:D22"/>
    <mergeCell ref="AF18:AJ18"/>
    <mergeCell ref="AK18:AR18"/>
    <mergeCell ref="N18:W18"/>
    <mergeCell ref="X18:AE18"/>
    <mergeCell ref="B18:G18"/>
    <mergeCell ref="H18:L18"/>
    <mergeCell ref="AK19:AR19"/>
    <mergeCell ref="E20:G20"/>
    <mergeCell ref="H20:L20"/>
    <mergeCell ref="N20:W20"/>
    <mergeCell ref="X20:AE20"/>
    <mergeCell ref="AF20:AJ20"/>
    <mergeCell ref="AK20:AR20"/>
    <mergeCell ref="E19:G19"/>
    <mergeCell ref="H19:L19"/>
    <mergeCell ref="N19:W19"/>
    <mergeCell ref="B14:H14"/>
    <mergeCell ref="I14:N14"/>
    <mergeCell ref="O14:T14"/>
    <mergeCell ref="U14:AA14"/>
    <mergeCell ref="AB14:AG14"/>
    <mergeCell ref="H17:L17"/>
    <mergeCell ref="B16:L16"/>
    <mergeCell ref="N16:AR16"/>
    <mergeCell ref="N17:W17"/>
    <mergeCell ref="X17:AE17"/>
    <mergeCell ref="B17:G17"/>
    <mergeCell ref="AK17:AR17"/>
    <mergeCell ref="N15:AR15"/>
    <mergeCell ref="AF17:AJ17"/>
    <mergeCell ref="I7:T8"/>
    <mergeCell ref="U7:AG8"/>
    <mergeCell ref="AI7:AN7"/>
    <mergeCell ref="AO7:AR7"/>
    <mergeCell ref="AI8:AN9"/>
    <mergeCell ref="AO8:AR9"/>
    <mergeCell ref="B9:H12"/>
    <mergeCell ref="U11:V11"/>
    <mergeCell ref="W11:AA11"/>
    <mergeCell ref="AB11:AC11"/>
    <mergeCell ref="Q11:T11"/>
    <mergeCell ref="AI12:AN12"/>
    <mergeCell ref="AO12:AR12"/>
    <mergeCell ref="AO10:AR11"/>
    <mergeCell ref="AI10:AN11"/>
    <mergeCell ref="B13:H13"/>
    <mergeCell ref="I13:N13"/>
    <mergeCell ref="O13:T13"/>
    <mergeCell ref="U13:AA13"/>
    <mergeCell ref="AB13:AG13"/>
    <mergeCell ref="U12:V12"/>
    <mergeCell ref="W12:AA12"/>
    <mergeCell ref="AB12:AC12"/>
    <mergeCell ref="P3:Q3"/>
    <mergeCell ref="AD11:AG11"/>
    <mergeCell ref="U9:AG9"/>
    <mergeCell ref="I10:T10"/>
    <mergeCell ref="U10:AG10"/>
    <mergeCell ref="I9:T9"/>
    <mergeCell ref="AD12:AG12"/>
    <mergeCell ref="I12:J12"/>
    <mergeCell ref="I11:J11"/>
    <mergeCell ref="K11:N11"/>
    <mergeCell ref="O11:P11"/>
    <mergeCell ref="B4:H6"/>
    <mergeCell ref="K12:N12"/>
    <mergeCell ref="O12:P12"/>
    <mergeCell ref="Q12:T12"/>
    <mergeCell ref="B7:H8"/>
    <mergeCell ref="AK4:AL4"/>
    <mergeCell ref="AM4:AR4"/>
    <mergeCell ref="AK5:AL5"/>
    <mergeCell ref="AM5:AR5"/>
    <mergeCell ref="I6:T6"/>
    <mergeCell ref="U6:X6"/>
    <mergeCell ref="Z6:AF6"/>
    <mergeCell ref="AI6:AJ6"/>
    <mergeCell ref="AK6:AL6"/>
    <mergeCell ref="AP6:AQ6"/>
    <mergeCell ref="AI4:AJ5"/>
    <mergeCell ref="AI2:AR3"/>
    <mergeCell ref="N3:O3"/>
    <mergeCell ref="I1:AG1"/>
    <mergeCell ref="B2:H3"/>
    <mergeCell ref="I2:I3"/>
    <mergeCell ref="J2:M3"/>
    <mergeCell ref="N2:Q2"/>
    <mergeCell ref="R2:X3"/>
    <mergeCell ref="Y2:Z3"/>
    <mergeCell ref="AA2:AB3"/>
    <mergeCell ref="AC2:AD3"/>
    <mergeCell ref="AE2:AG3"/>
  </mergeCells>
  <phoneticPr fontId="9" type="noConversion"/>
  <printOptions horizontalCentered="1" verticalCentered="1"/>
  <pageMargins left="0" right="0" top="0" bottom="0" header="0" footer="0"/>
  <pageSetup paperSize="9" scale="92"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5"/>
  <sheetViews>
    <sheetView tabSelected="1" workbookViewId="0">
      <selection activeCell="AK9" sqref="AK9"/>
    </sheetView>
  </sheetViews>
  <sheetFormatPr defaultRowHeight="12.75" x14ac:dyDescent="0.2"/>
  <cols>
    <col min="1" max="1" width="5.42578125" customWidth="1"/>
    <col min="2" max="2" width="21.140625" customWidth="1"/>
    <col min="3" max="3" width="15.7109375" customWidth="1"/>
    <col min="4" max="4" width="7.140625" customWidth="1"/>
    <col min="5" max="35" width="2.7109375" customWidth="1"/>
  </cols>
  <sheetData>
    <row r="1" spans="1:35" x14ac:dyDescent="0.2">
      <c r="A1" s="617" t="s">
        <v>269</v>
      </c>
      <c r="B1" s="617"/>
      <c r="C1" s="617"/>
      <c r="D1" s="617"/>
      <c r="E1" s="617"/>
      <c r="F1" s="617"/>
      <c r="G1" s="617"/>
      <c r="H1" s="617"/>
      <c r="I1" s="617"/>
      <c r="J1" s="617"/>
      <c r="K1" s="617"/>
      <c r="L1" s="617"/>
      <c r="M1" s="617"/>
      <c r="N1" s="617"/>
      <c r="O1" s="617"/>
      <c r="P1" s="617"/>
      <c r="Q1" s="617"/>
      <c r="R1" s="617"/>
      <c r="S1" s="617"/>
      <c r="T1" s="617"/>
      <c r="U1" s="617"/>
      <c r="V1" s="617"/>
      <c r="W1" s="617"/>
      <c r="X1" s="617"/>
      <c r="Y1" s="617"/>
      <c r="Z1" s="617"/>
      <c r="AA1" s="617"/>
      <c r="AB1" s="617"/>
      <c r="AC1" s="617"/>
      <c r="AD1" s="617"/>
      <c r="AE1" s="617"/>
      <c r="AF1" s="617"/>
      <c r="AG1" s="617"/>
      <c r="AH1" s="617"/>
      <c r="AI1" s="617"/>
    </row>
    <row r="2" spans="1:35" x14ac:dyDescent="0.2">
      <c r="U2" s="1" t="s">
        <v>231</v>
      </c>
      <c r="W2" s="218"/>
      <c r="X2" s="218"/>
      <c r="AA2" t="str">
        <f>KONTROL!C1</f>
        <v>MART</v>
      </c>
      <c r="AD2" s="1" t="s">
        <v>272</v>
      </c>
      <c r="AF2" s="616">
        <f>KONTROL!C2</f>
        <v>2020</v>
      </c>
      <c r="AG2" s="616"/>
      <c r="AH2" s="616"/>
    </row>
    <row r="3" spans="1:35" x14ac:dyDescent="0.2">
      <c r="A3" s="203" t="s">
        <v>270</v>
      </c>
      <c r="B3" s="203" t="s">
        <v>193</v>
      </c>
      <c r="C3" s="203" t="s">
        <v>194</v>
      </c>
      <c r="D3" s="204" t="s">
        <v>271</v>
      </c>
      <c r="E3" s="205">
        <v>1</v>
      </c>
      <c r="F3" s="219">
        <v>2</v>
      </c>
      <c r="G3" s="203">
        <v>3</v>
      </c>
      <c r="H3" s="219">
        <v>4</v>
      </c>
      <c r="I3" s="219">
        <v>5</v>
      </c>
      <c r="J3" s="219">
        <v>6</v>
      </c>
      <c r="K3" s="205">
        <v>7</v>
      </c>
      <c r="L3" s="205">
        <v>8</v>
      </c>
      <c r="M3" s="219">
        <v>9</v>
      </c>
      <c r="N3" s="219">
        <v>10</v>
      </c>
      <c r="O3" s="219">
        <v>11</v>
      </c>
      <c r="P3" s="219">
        <v>12</v>
      </c>
      <c r="Q3" s="219">
        <v>13</v>
      </c>
      <c r="R3" s="205">
        <v>14</v>
      </c>
      <c r="S3" s="205">
        <v>15</v>
      </c>
      <c r="T3" s="219">
        <v>16</v>
      </c>
      <c r="U3" s="219">
        <v>17</v>
      </c>
      <c r="V3" s="219">
        <v>18</v>
      </c>
      <c r="W3" s="219">
        <v>19</v>
      </c>
      <c r="X3" s="219">
        <v>20</v>
      </c>
      <c r="Y3" s="205">
        <v>21</v>
      </c>
      <c r="Z3" s="205">
        <v>22</v>
      </c>
      <c r="AA3" s="219">
        <v>23</v>
      </c>
      <c r="AB3" s="219">
        <v>24</v>
      </c>
      <c r="AC3" s="219">
        <v>25</v>
      </c>
      <c r="AD3" s="219">
        <v>26</v>
      </c>
      <c r="AE3" s="219">
        <v>27</v>
      </c>
      <c r="AF3" s="205">
        <v>28</v>
      </c>
      <c r="AG3" s="205">
        <v>29</v>
      </c>
      <c r="AH3" s="219">
        <v>30</v>
      </c>
      <c r="AI3" s="219">
        <v>31</v>
      </c>
    </row>
    <row r="4" spans="1:35" x14ac:dyDescent="0.2">
      <c r="A4" s="203">
        <v>1</v>
      </c>
      <c r="B4" s="203" t="str">
        <f>'BİLGİ GİRİŞİ'!B3</f>
        <v xml:space="preserve">ŞULE </v>
      </c>
      <c r="C4" s="203" t="str">
        <f>'BİLGİ GİRİŞİ'!C3</f>
        <v>ÇABUK</v>
      </c>
      <c r="D4" s="203">
        <f>SUM(E4:AI4)</f>
        <v>87</v>
      </c>
      <c r="E4" s="205"/>
      <c r="F4" s="219">
        <v>4</v>
      </c>
      <c r="G4" s="219">
        <v>7</v>
      </c>
      <c r="H4" s="219"/>
      <c r="I4" s="219"/>
      <c r="J4" s="219">
        <v>8</v>
      </c>
      <c r="K4" s="205"/>
      <c r="L4" s="205"/>
      <c r="M4" s="219">
        <v>4</v>
      </c>
      <c r="N4" s="219">
        <v>7</v>
      </c>
      <c r="O4" s="219"/>
      <c r="P4" s="219"/>
      <c r="Q4" s="219">
        <v>8</v>
      </c>
      <c r="R4" s="205"/>
      <c r="S4" s="205"/>
      <c r="T4" s="219">
        <v>4</v>
      </c>
      <c r="U4" s="219">
        <v>7</v>
      </c>
      <c r="V4" s="219"/>
      <c r="W4" s="219"/>
      <c r="X4" s="219">
        <v>8</v>
      </c>
      <c r="Y4" s="205"/>
      <c r="Z4" s="205"/>
      <c r="AA4" s="219">
        <v>4</v>
      </c>
      <c r="AB4" s="219">
        <v>7</v>
      </c>
      <c r="AC4" s="219"/>
      <c r="AD4" s="219"/>
      <c r="AE4" s="219">
        <v>8</v>
      </c>
      <c r="AF4" s="205"/>
      <c r="AG4" s="205"/>
      <c r="AH4" s="219">
        <v>4</v>
      </c>
      <c r="AI4" s="219">
        <v>7</v>
      </c>
    </row>
    <row r="5" spans="1:35" x14ac:dyDescent="0.2">
      <c r="A5" s="203">
        <v>2</v>
      </c>
      <c r="B5" s="203" t="str">
        <f>'BİLGİ GİRİŞİ'!B4</f>
        <v>MAŞİDE</v>
      </c>
      <c r="C5" s="203" t="str">
        <f>'BİLGİ GİRİŞİ'!C4</f>
        <v>KAFALI</v>
      </c>
      <c r="D5" s="203">
        <f t="shared" ref="D5:D18" si="0">SUM(E5:AI5)</f>
        <v>128</v>
      </c>
      <c r="E5" s="205"/>
      <c r="F5" s="219"/>
      <c r="G5" s="219">
        <v>8</v>
      </c>
      <c r="H5" s="219">
        <v>6</v>
      </c>
      <c r="I5" s="219">
        <v>8</v>
      </c>
      <c r="J5" s="219">
        <v>8</v>
      </c>
      <c r="K5" s="205"/>
      <c r="L5" s="205"/>
      <c r="M5" s="219"/>
      <c r="N5" s="219">
        <v>8</v>
      </c>
      <c r="O5" s="219">
        <v>6</v>
      </c>
      <c r="P5" s="219">
        <v>8</v>
      </c>
      <c r="Q5" s="219">
        <v>8</v>
      </c>
      <c r="R5" s="205"/>
      <c r="S5" s="205"/>
      <c r="T5" s="219"/>
      <c r="U5" s="219">
        <v>8</v>
      </c>
      <c r="V5" s="219">
        <v>6</v>
      </c>
      <c r="W5" s="219">
        <v>8</v>
      </c>
      <c r="X5" s="219">
        <v>8</v>
      </c>
      <c r="Y5" s="205"/>
      <c r="Z5" s="205"/>
      <c r="AA5" s="219"/>
      <c r="AB5" s="219">
        <v>8</v>
      </c>
      <c r="AC5" s="219">
        <v>6</v>
      </c>
      <c r="AD5" s="219">
        <v>8</v>
      </c>
      <c r="AE5" s="219">
        <v>8</v>
      </c>
      <c r="AF5" s="205"/>
      <c r="AG5" s="205"/>
      <c r="AH5" s="219"/>
      <c r="AI5" s="219">
        <v>8</v>
      </c>
    </row>
    <row r="6" spans="1:35" x14ac:dyDescent="0.2">
      <c r="A6" s="203">
        <v>3</v>
      </c>
      <c r="B6" s="203" t="str">
        <f>'BİLGİ GİRİŞİ'!B5</f>
        <v>İBRAHİM</v>
      </c>
      <c r="C6" s="203" t="str">
        <f>'BİLGİ GİRİŞİ'!C5</f>
        <v>ÖLER</v>
      </c>
      <c r="D6" s="203">
        <f t="shared" si="0"/>
        <v>113</v>
      </c>
      <c r="E6" s="205"/>
      <c r="F6" s="219">
        <v>9</v>
      </c>
      <c r="G6" s="219"/>
      <c r="H6" s="219">
        <v>9</v>
      </c>
      <c r="I6" s="219">
        <v>8</v>
      </c>
      <c r="J6" s="219"/>
      <c r="K6" s="205"/>
      <c r="L6" s="205"/>
      <c r="M6" s="219">
        <v>9</v>
      </c>
      <c r="N6" s="219"/>
      <c r="O6" s="219">
        <v>9</v>
      </c>
      <c r="P6" s="219">
        <v>8</v>
      </c>
      <c r="Q6" s="219"/>
      <c r="R6" s="205"/>
      <c r="S6" s="205"/>
      <c r="T6" s="219">
        <v>9</v>
      </c>
      <c r="U6" s="219"/>
      <c r="V6" s="219">
        <v>9</v>
      </c>
      <c r="W6" s="219">
        <v>8</v>
      </c>
      <c r="X6" s="219"/>
      <c r="Y6" s="205"/>
      <c r="Z6" s="205"/>
      <c r="AA6" s="219">
        <v>9</v>
      </c>
      <c r="AB6" s="219"/>
      <c r="AC6" s="219">
        <v>9</v>
      </c>
      <c r="AD6" s="219">
        <v>8</v>
      </c>
      <c r="AE6" s="219"/>
      <c r="AF6" s="205"/>
      <c r="AG6" s="205"/>
      <c r="AH6" s="219">
        <v>9</v>
      </c>
      <c r="AI6" s="219"/>
    </row>
    <row r="7" spans="1:35" x14ac:dyDescent="0.2">
      <c r="A7" s="203">
        <v>4</v>
      </c>
      <c r="B7" s="203" t="str">
        <f>'BİLGİ GİRİŞİ'!B6</f>
        <v xml:space="preserve">REYHANİYE </v>
      </c>
      <c r="C7" s="203" t="str">
        <f>'BİLGİ GİRİŞİ'!C6</f>
        <v>GÜRÜNLÜ</v>
      </c>
      <c r="D7" s="203">
        <f t="shared" si="0"/>
        <v>40</v>
      </c>
      <c r="E7" s="205"/>
      <c r="F7" s="219">
        <v>8</v>
      </c>
      <c r="G7" s="219"/>
      <c r="H7" s="219"/>
      <c r="I7" s="219"/>
      <c r="J7" s="219"/>
      <c r="K7" s="205"/>
      <c r="L7" s="205"/>
      <c r="M7" s="219">
        <v>8</v>
      </c>
      <c r="N7" s="219"/>
      <c r="O7" s="219"/>
      <c r="P7" s="219"/>
      <c r="Q7" s="219"/>
      <c r="R7" s="205"/>
      <c r="S7" s="205"/>
      <c r="T7" s="219">
        <v>8</v>
      </c>
      <c r="U7" s="219"/>
      <c r="V7" s="219"/>
      <c r="W7" s="219"/>
      <c r="X7" s="219"/>
      <c r="Y7" s="205"/>
      <c r="Z7" s="205"/>
      <c r="AA7" s="219">
        <v>8</v>
      </c>
      <c r="AB7" s="219"/>
      <c r="AC7" s="219"/>
      <c r="AD7" s="219"/>
      <c r="AE7" s="219"/>
      <c r="AF7" s="205"/>
      <c r="AG7" s="205"/>
      <c r="AH7" s="219">
        <v>8</v>
      </c>
      <c r="AI7" s="219"/>
    </row>
    <row r="8" spans="1:35" x14ac:dyDescent="0.2">
      <c r="A8" s="203">
        <v>5</v>
      </c>
      <c r="B8" s="203" t="str">
        <f>'BİLGİ GİRİŞİ'!B7</f>
        <v xml:space="preserve">REYYAN </v>
      </c>
      <c r="C8" s="203" t="str">
        <f>'BİLGİ GİRİŞİ'!C7</f>
        <v>KARAÖZ</v>
      </c>
      <c r="D8" s="203">
        <f t="shared" si="0"/>
        <v>48</v>
      </c>
      <c r="E8" s="205"/>
      <c r="F8" s="219"/>
      <c r="G8" s="219"/>
      <c r="H8" s="219">
        <v>8</v>
      </c>
      <c r="I8" s="219"/>
      <c r="J8" s="219">
        <v>4</v>
      </c>
      <c r="K8" s="205"/>
      <c r="L8" s="205"/>
      <c r="M8" s="219"/>
      <c r="N8" s="219"/>
      <c r="O8" s="219">
        <v>8</v>
      </c>
      <c r="P8" s="219"/>
      <c r="Q8" s="219">
        <v>4</v>
      </c>
      <c r="R8" s="205"/>
      <c r="S8" s="205"/>
      <c r="T8" s="219"/>
      <c r="U8" s="219"/>
      <c r="V8" s="219">
        <v>8</v>
      </c>
      <c r="W8" s="219"/>
      <c r="X8" s="219">
        <v>4</v>
      </c>
      <c r="Y8" s="205"/>
      <c r="Z8" s="205"/>
      <c r="AA8" s="219"/>
      <c r="AB8" s="219"/>
      <c r="AC8" s="219">
        <v>8</v>
      </c>
      <c r="AD8" s="219"/>
      <c r="AE8" s="219">
        <v>4</v>
      </c>
      <c r="AF8" s="205"/>
      <c r="AG8" s="205"/>
      <c r="AH8" s="219"/>
      <c r="AI8" s="219"/>
    </row>
    <row r="9" spans="1:35" x14ac:dyDescent="0.2">
      <c r="A9" s="203">
        <v>6</v>
      </c>
      <c r="B9" s="203"/>
      <c r="C9" s="203"/>
      <c r="D9" s="203"/>
      <c r="E9" s="205"/>
      <c r="F9" s="219"/>
      <c r="G9" s="219"/>
      <c r="H9" s="219"/>
      <c r="I9" s="219"/>
      <c r="J9" s="219"/>
      <c r="K9" s="205"/>
      <c r="L9" s="205"/>
      <c r="M9" s="219"/>
      <c r="N9" s="219"/>
      <c r="O9" s="219"/>
      <c r="P9" s="219"/>
      <c r="Q9" s="219"/>
      <c r="R9" s="205"/>
      <c r="S9" s="205"/>
      <c r="T9" s="219"/>
      <c r="U9" s="219"/>
      <c r="V9" s="219"/>
      <c r="W9" s="219"/>
      <c r="X9" s="219"/>
      <c r="Y9" s="205"/>
      <c r="Z9" s="205"/>
      <c r="AA9" s="219"/>
      <c r="AB9" s="219"/>
      <c r="AC9" s="219"/>
      <c r="AD9" s="219"/>
      <c r="AE9" s="219"/>
      <c r="AF9" s="205"/>
      <c r="AG9" s="205"/>
      <c r="AH9" s="219"/>
      <c r="AI9" s="219"/>
    </row>
    <row r="10" spans="1:35" x14ac:dyDescent="0.2">
      <c r="A10" s="203">
        <v>7</v>
      </c>
      <c r="B10" s="203"/>
      <c r="C10" s="203"/>
      <c r="D10" s="203"/>
      <c r="E10" s="205"/>
      <c r="F10" s="219"/>
      <c r="G10" s="219"/>
      <c r="H10" s="219"/>
      <c r="I10" s="219"/>
      <c r="J10" s="219"/>
      <c r="K10" s="205"/>
      <c r="L10" s="205"/>
      <c r="M10" s="219"/>
      <c r="N10" s="219"/>
      <c r="O10" s="219"/>
      <c r="P10" s="219"/>
      <c r="Q10" s="219"/>
      <c r="R10" s="205"/>
      <c r="S10" s="205"/>
      <c r="T10" s="219"/>
      <c r="U10" s="219"/>
      <c r="V10" s="219"/>
      <c r="W10" s="219"/>
      <c r="X10" s="219"/>
      <c r="Y10" s="205"/>
      <c r="Z10" s="205"/>
      <c r="AA10" s="219"/>
      <c r="AB10" s="219"/>
      <c r="AC10" s="219"/>
      <c r="AD10" s="219"/>
      <c r="AE10" s="219"/>
      <c r="AF10" s="205"/>
      <c r="AG10" s="205"/>
      <c r="AH10" s="219"/>
      <c r="AI10" s="219"/>
    </row>
    <row r="11" spans="1:35" x14ac:dyDescent="0.2">
      <c r="A11" s="203">
        <v>8</v>
      </c>
      <c r="B11" s="203"/>
      <c r="C11" s="203"/>
      <c r="D11" s="203"/>
      <c r="E11" s="205"/>
      <c r="F11" s="219"/>
      <c r="G11" s="218"/>
      <c r="H11" s="219"/>
      <c r="I11" s="219"/>
      <c r="J11" s="219"/>
      <c r="K11" s="205"/>
      <c r="L11" s="205"/>
      <c r="M11" s="219"/>
      <c r="N11" s="219"/>
      <c r="O11" s="219"/>
      <c r="P11" s="219"/>
      <c r="Q11" s="219"/>
      <c r="R11" s="205"/>
      <c r="S11" s="205"/>
      <c r="T11" s="219"/>
      <c r="U11" s="219"/>
      <c r="V11" s="219"/>
      <c r="W11" s="219"/>
      <c r="X11" s="219"/>
      <c r="Y11" s="205"/>
      <c r="Z11" s="205"/>
      <c r="AA11" s="219"/>
      <c r="AB11" s="219"/>
      <c r="AC11" s="219"/>
      <c r="AD11" s="219"/>
      <c r="AE11" s="219"/>
      <c r="AF11" s="205"/>
      <c r="AG11" s="205"/>
      <c r="AH11" s="219"/>
      <c r="AI11" s="219"/>
    </row>
    <row r="12" spans="1:35" x14ac:dyDescent="0.2">
      <c r="A12" s="203">
        <v>9</v>
      </c>
      <c r="B12" s="203"/>
      <c r="C12" s="203"/>
      <c r="D12" s="203"/>
      <c r="E12" s="205"/>
      <c r="F12" s="219"/>
      <c r="G12" s="218"/>
      <c r="H12" s="219"/>
      <c r="I12" s="219"/>
      <c r="J12" s="219"/>
      <c r="K12" s="205"/>
      <c r="L12" s="205"/>
      <c r="M12" s="219"/>
      <c r="N12" s="219"/>
      <c r="O12" s="219"/>
      <c r="P12" s="219"/>
      <c r="Q12" s="219"/>
      <c r="R12" s="205"/>
      <c r="S12" s="205"/>
      <c r="T12" s="219"/>
      <c r="U12" s="219"/>
      <c r="V12" s="219"/>
      <c r="W12" s="219"/>
      <c r="X12" s="219"/>
      <c r="Y12" s="205"/>
      <c r="Z12" s="205"/>
      <c r="AA12" s="219"/>
      <c r="AB12" s="219"/>
      <c r="AC12" s="219"/>
      <c r="AD12" s="219"/>
      <c r="AE12" s="219"/>
      <c r="AF12" s="205"/>
      <c r="AG12" s="205"/>
      <c r="AH12" s="219"/>
      <c r="AI12" s="219"/>
    </row>
    <row r="13" spans="1:35" hidden="1" x14ac:dyDescent="0.2">
      <c r="A13" s="203">
        <v>10</v>
      </c>
      <c r="B13" s="203">
        <f>'BİLGİ GİRİŞİ'!B12</f>
        <v>0</v>
      </c>
      <c r="C13" s="203">
        <f>'BİLGİ GİRİŞİ'!C12</f>
        <v>0</v>
      </c>
      <c r="D13" s="203">
        <f t="shared" si="0"/>
        <v>0</v>
      </c>
      <c r="E13" s="208"/>
      <c r="F13" s="208"/>
      <c r="G13" s="208"/>
      <c r="H13" s="208"/>
      <c r="I13" s="208"/>
      <c r="J13" s="208"/>
      <c r="K13" s="208"/>
      <c r="L13" s="208"/>
      <c r="M13" s="208"/>
      <c r="N13" s="208"/>
      <c r="O13" s="208"/>
      <c r="P13" s="208"/>
      <c r="Q13" s="208"/>
      <c r="R13" s="205"/>
      <c r="S13" s="208"/>
      <c r="T13" s="208"/>
      <c r="U13" s="208"/>
      <c r="V13" s="208"/>
      <c r="W13" s="208"/>
      <c r="X13" s="208"/>
      <c r="Y13" s="208"/>
      <c r="Z13" s="208"/>
      <c r="AA13" s="208"/>
      <c r="AB13" s="208"/>
      <c r="AC13" s="208"/>
      <c r="AD13" s="208"/>
      <c r="AE13" s="208"/>
      <c r="AF13" s="203"/>
      <c r="AG13" s="203"/>
      <c r="AH13" s="203"/>
      <c r="AI13" s="203"/>
    </row>
    <row r="14" spans="1:35" hidden="1" x14ac:dyDescent="0.2">
      <c r="A14" s="203">
        <v>11</v>
      </c>
      <c r="B14" s="203">
        <f>'BİLGİ GİRİŞİ'!B13</f>
        <v>0</v>
      </c>
      <c r="C14" s="203">
        <f>'BİLGİ GİRİŞİ'!C13</f>
        <v>0</v>
      </c>
      <c r="D14" s="203">
        <f t="shared" si="0"/>
        <v>0</v>
      </c>
      <c r="E14" s="208"/>
      <c r="F14" s="208"/>
      <c r="G14" s="208"/>
      <c r="H14" s="208"/>
      <c r="I14" s="208"/>
      <c r="J14" s="208"/>
      <c r="K14" s="208"/>
      <c r="L14" s="208"/>
      <c r="M14" s="208"/>
      <c r="N14" s="208"/>
      <c r="O14" s="208"/>
      <c r="P14" s="208"/>
      <c r="Q14" s="208"/>
      <c r="R14" s="205"/>
      <c r="S14" s="208"/>
      <c r="T14" s="208"/>
      <c r="U14" s="208"/>
      <c r="V14" s="208"/>
      <c r="W14" s="208"/>
      <c r="X14" s="208"/>
      <c r="Y14" s="208"/>
      <c r="Z14" s="208"/>
      <c r="AA14" s="208"/>
      <c r="AB14" s="208"/>
      <c r="AC14" s="208"/>
      <c r="AD14" s="208"/>
      <c r="AE14" s="208"/>
      <c r="AF14" s="203"/>
      <c r="AG14" s="203"/>
      <c r="AH14" s="203"/>
      <c r="AI14" s="203"/>
    </row>
    <row r="15" spans="1:35" hidden="1" x14ac:dyDescent="0.2">
      <c r="A15" s="203">
        <v>12</v>
      </c>
      <c r="B15" s="203">
        <f>'BİLGİ GİRİŞİ'!B14</f>
        <v>0</v>
      </c>
      <c r="C15" s="203">
        <f>'BİLGİ GİRİŞİ'!C14</f>
        <v>0</v>
      </c>
      <c r="D15" s="203">
        <f t="shared" si="0"/>
        <v>0</v>
      </c>
      <c r="E15" s="209"/>
      <c r="F15" s="209"/>
      <c r="G15" s="209"/>
      <c r="H15" s="209"/>
      <c r="I15" s="209"/>
      <c r="J15" s="209"/>
      <c r="K15" s="209"/>
      <c r="L15" s="209"/>
      <c r="M15" s="209"/>
      <c r="N15" s="209"/>
      <c r="O15" s="209"/>
      <c r="P15" s="209"/>
      <c r="Q15" s="209"/>
      <c r="R15" s="205"/>
      <c r="S15" s="209"/>
      <c r="T15" s="209"/>
      <c r="U15" s="209"/>
      <c r="V15" s="209"/>
      <c r="W15" s="209"/>
      <c r="X15" s="209"/>
      <c r="Y15" s="209"/>
      <c r="Z15" s="209"/>
      <c r="AA15" s="209"/>
      <c r="AB15" s="209"/>
      <c r="AC15" s="209"/>
      <c r="AD15" s="209"/>
      <c r="AE15" s="209"/>
      <c r="AF15" s="196"/>
      <c r="AG15" s="196"/>
      <c r="AH15" s="196"/>
      <c r="AI15" s="196"/>
    </row>
    <row r="16" spans="1:35" hidden="1" x14ac:dyDescent="0.2">
      <c r="A16" s="203">
        <v>13</v>
      </c>
      <c r="B16" s="203">
        <f>'BİLGİ GİRİŞİ'!B15</f>
        <v>0</v>
      </c>
      <c r="C16" s="203">
        <f>'BİLGİ GİRİŞİ'!C15</f>
        <v>0</v>
      </c>
      <c r="D16" s="203">
        <f t="shared" si="0"/>
        <v>0</v>
      </c>
      <c r="E16" s="209"/>
      <c r="F16" s="209"/>
      <c r="G16" s="209"/>
      <c r="H16" s="209"/>
      <c r="I16" s="209"/>
      <c r="J16" s="209"/>
      <c r="K16" s="209"/>
      <c r="L16" s="209"/>
      <c r="M16" s="209"/>
      <c r="N16" s="209"/>
      <c r="O16" s="209"/>
      <c r="P16" s="209"/>
      <c r="Q16" s="209"/>
      <c r="R16" s="205"/>
      <c r="S16" s="209"/>
      <c r="T16" s="209"/>
      <c r="U16" s="209"/>
      <c r="V16" s="209"/>
      <c r="W16" s="209"/>
      <c r="X16" s="209"/>
      <c r="Y16" s="209"/>
      <c r="Z16" s="209"/>
      <c r="AA16" s="209"/>
      <c r="AB16" s="209"/>
      <c r="AC16" s="209"/>
      <c r="AD16" s="209"/>
      <c r="AE16" s="209"/>
      <c r="AF16" s="196"/>
      <c r="AG16" s="196"/>
      <c r="AH16" s="196"/>
      <c r="AI16" s="196"/>
    </row>
    <row r="17" spans="1:35" hidden="1" x14ac:dyDescent="0.2">
      <c r="A17" s="203">
        <v>14</v>
      </c>
      <c r="B17" s="203">
        <f>'BİLGİ GİRİŞİ'!B16</f>
        <v>0</v>
      </c>
      <c r="C17" s="203">
        <f>'BİLGİ GİRİŞİ'!C16</f>
        <v>0</v>
      </c>
      <c r="D17" s="203">
        <f t="shared" si="0"/>
        <v>0</v>
      </c>
      <c r="E17" s="209"/>
      <c r="F17" s="209"/>
      <c r="G17" s="209"/>
      <c r="H17" s="209"/>
      <c r="I17" s="209"/>
      <c r="J17" s="209"/>
      <c r="K17" s="209"/>
      <c r="L17" s="209"/>
      <c r="M17" s="209"/>
      <c r="N17" s="209"/>
      <c r="O17" s="209"/>
      <c r="P17" s="209"/>
      <c r="Q17" s="209"/>
      <c r="R17" s="205"/>
      <c r="S17" s="209"/>
      <c r="T17" s="209"/>
      <c r="U17" s="209"/>
      <c r="V17" s="209"/>
      <c r="W17" s="209"/>
      <c r="X17" s="209"/>
      <c r="Y17" s="209"/>
      <c r="Z17" s="209"/>
      <c r="AA17" s="209"/>
      <c r="AB17" s="209"/>
      <c r="AC17" s="209"/>
      <c r="AD17" s="209"/>
      <c r="AE17" s="209"/>
      <c r="AF17" s="196"/>
      <c r="AG17" s="196"/>
      <c r="AH17" s="196"/>
      <c r="AI17" s="196"/>
    </row>
    <row r="18" spans="1:35" hidden="1" x14ac:dyDescent="0.2">
      <c r="A18" s="203">
        <v>15</v>
      </c>
      <c r="B18" s="203">
        <f>'BİLGİ GİRİŞİ'!B17</f>
        <v>0</v>
      </c>
      <c r="C18" s="203">
        <f>'BİLGİ GİRİŞİ'!C17</f>
        <v>0</v>
      </c>
      <c r="D18" s="203">
        <f t="shared" si="0"/>
        <v>0</v>
      </c>
      <c r="E18" s="209"/>
      <c r="F18" s="209"/>
      <c r="G18" s="209"/>
      <c r="H18" s="209"/>
      <c r="I18" s="209"/>
      <c r="J18" s="209"/>
      <c r="K18" s="209"/>
      <c r="L18" s="209"/>
      <c r="M18" s="209"/>
      <c r="N18" s="209"/>
      <c r="O18" s="209"/>
      <c r="P18" s="209"/>
      <c r="Q18" s="209"/>
      <c r="R18" s="227"/>
      <c r="S18" s="209"/>
      <c r="T18" s="209"/>
      <c r="U18" s="209"/>
      <c r="V18" s="209"/>
      <c r="W18" s="209"/>
      <c r="X18" s="209"/>
      <c r="Y18" s="209"/>
      <c r="Z18" s="209"/>
      <c r="AA18" s="209"/>
      <c r="AB18" s="209"/>
      <c r="AC18" s="209"/>
      <c r="AD18" s="209"/>
      <c r="AE18" s="209"/>
      <c r="AF18" s="196"/>
      <c r="AG18" s="196"/>
      <c r="AH18" s="196"/>
      <c r="AI18" s="196"/>
    </row>
    <row r="19" spans="1:35" x14ac:dyDescent="0.2">
      <c r="R19" s="228"/>
    </row>
    <row r="21" spans="1:35" x14ac:dyDescent="0.2">
      <c r="J21" s="1"/>
    </row>
    <row r="24" spans="1:35" x14ac:dyDescent="0.2">
      <c r="B24" s="617" t="str">
        <f>BORDRO!C65</f>
        <v>YASİN CEPECİ</v>
      </c>
      <c r="C24" s="617"/>
      <c r="V24" s="618" t="str">
        <f>BORDRO!P65</f>
        <v>MUSTAFA YILMAZ</v>
      </c>
      <c r="W24" s="618"/>
      <c r="X24" s="618"/>
      <c r="Y24" s="618"/>
      <c r="Z24" s="618"/>
      <c r="AA24" s="618"/>
      <c r="AB24" s="618"/>
    </row>
    <row r="25" spans="1:35" x14ac:dyDescent="0.2">
      <c r="B25" s="617" t="str">
        <f>BORDRO!C66</f>
        <v>Müdür Yardımcısı</v>
      </c>
      <c r="C25" s="617"/>
      <c r="V25" s="618" t="str">
        <f>BORDRO!P66</f>
        <v>Okul Müdürü</v>
      </c>
      <c r="W25" s="618"/>
      <c r="X25" s="618"/>
      <c r="Y25" s="618"/>
      <c r="Z25" s="618"/>
      <c r="AA25" s="618"/>
      <c r="AB25" s="618"/>
    </row>
  </sheetData>
  <mergeCells count="6">
    <mergeCell ref="AF2:AH2"/>
    <mergeCell ref="A1:AI1"/>
    <mergeCell ref="V24:AB24"/>
    <mergeCell ref="V25:AB25"/>
    <mergeCell ref="B25:C25"/>
    <mergeCell ref="B24:C24"/>
  </mergeCells>
  <pageMargins left="0.25" right="0.25" top="0.75" bottom="0.7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10</vt:i4>
      </vt:variant>
      <vt:variant>
        <vt:lpstr>Adlandırılmış Aralıklar</vt:lpstr>
      </vt:variant>
      <vt:variant>
        <vt:i4>4</vt:i4>
      </vt:variant>
    </vt:vector>
  </HeadingPairs>
  <TitlesOfParts>
    <vt:vector size="14" baseType="lpstr">
      <vt:lpstr>KONTROL</vt:lpstr>
      <vt:lpstr>BİLGİ GİRİŞİ</vt:lpstr>
      <vt:lpstr>BORDRO</vt:lpstr>
      <vt:lpstr>ÖDEME EMRİ</vt:lpstr>
      <vt:lpstr>ASG.GEÇ.İND.BORD.</vt:lpstr>
      <vt:lpstr>ÖDEME LİSTESİ</vt:lpstr>
      <vt:lpstr>İCRA</vt:lpstr>
      <vt:lpstr>PRİMVEHİZBEL</vt:lpstr>
      <vt:lpstr>EK DERS ÇİZELGESİ</vt:lpstr>
      <vt:lpstr>SAYFA</vt:lpstr>
      <vt:lpstr>BORDRO!Yazdırma_Alanı</vt:lpstr>
      <vt:lpstr>'ÖDEME EMRİ'!Yazdırma_Alanı</vt:lpstr>
      <vt:lpstr>'ÖDEME LİSTESİ'!Yazdırma_Alanı</vt:lpstr>
      <vt:lpstr>PRİMVEHİZBEL!Yazdırma_Alanı</vt:lpstr>
    </vt:vector>
  </TitlesOfParts>
  <Company>MEM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OZGUR</dc:creator>
  <cp:lastModifiedBy>pc_</cp:lastModifiedBy>
  <cp:lastPrinted>2020-03-02T11:43:28Z</cp:lastPrinted>
  <dcterms:created xsi:type="dcterms:W3CDTF">2001-10-19T12:28:28Z</dcterms:created>
  <dcterms:modified xsi:type="dcterms:W3CDTF">2020-03-09T13:00:19Z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VID212315FC">
    <vt:lpwstr/>
  </property>
  <property fmtid="{D5CDD505-2E9C-101B-9397-08002B2CF9AE}" pid="3" name="IVID235515DF">
    <vt:lpwstr/>
  </property>
  <property fmtid="{D5CDD505-2E9C-101B-9397-08002B2CF9AE}" pid="4" name="IVID116012DE">
    <vt:lpwstr/>
  </property>
  <property fmtid="{D5CDD505-2E9C-101B-9397-08002B2CF9AE}" pid="5" name="IVID3F0817DA">
    <vt:lpwstr/>
  </property>
  <property fmtid="{D5CDD505-2E9C-101B-9397-08002B2CF9AE}" pid="6" name="IVID122411E1">
    <vt:lpwstr/>
  </property>
  <property fmtid="{D5CDD505-2E9C-101B-9397-08002B2CF9AE}" pid="7" name="IVID124307DC">
    <vt:lpwstr/>
  </property>
  <property fmtid="{D5CDD505-2E9C-101B-9397-08002B2CF9AE}" pid="8" name="IVID3D6414DA">
    <vt:lpwstr/>
  </property>
  <property fmtid="{D5CDD505-2E9C-101B-9397-08002B2CF9AE}" pid="9" name="IVID367613FA">
    <vt:lpwstr/>
  </property>
  <property fmtid="{D5CDD505-2E9C-101B-9397-08002B2CF9AE}" pid="10" name="IVID1A3F0F02">
    <vt:lpwstr/>
  </property>
  <property fmtid="{D5CDD505-2E9C-101B-9397-08002B2CF9AE}" pid="11" name="IVID216611D8">
    <vt:lpwstr/>
  </property>
  <property fmtid="{D5CDD505-2E9C-101B-9397-08002B2CF9AE}" pid="12" name="IVID2D4916E1">
    <vt:lpwstr/>
  </property>
  <property fmtid="{D5CDD505-2E9C-101B-9397-08002B2CF9AE}" pid="13" name="IVID3D410DF1">
    <vt:lpwstr/>
  </property>
  <property fmtid="{D5CDD505-2E9C-101B-9397-08002B2CF9AE}" pid="14" name="IVID1D3A180A">
    <vt:lpwstr/>
  </property>
  <property fmtid="{D5CDD505-2E9C-101B-9397-08002B2CF9AE}" pid="15" name="IVID264C1BEA">
    <vt:lpwstr/>
  </property>
  <property fmtid="{D5CDD505-2E9C-101B-9397-08002B2CF9AE}" pid="16" name="IVIDF82D36CF">
    <vt:lpwstr/>
  </property>
  <property fmtid="{D5CDD505-2E9C-101B-9397-08002B2CF9AE}" pid="17" name="IVID1AF81B59">
    <vt:lpwstr/>
  </property>
  <property fmtid="{D5CDD505-2E9C-101B-9397-08002B2CF9AE}" pid="18" name="IVID281FCF05">
    <vt:lpwstr/>
  </property>
  <property fmtid="{D5CDD505-2E9C-101B-9397-08002B2CF9AE}" pid="19" name="IVID1D4416FD">
    <vt:lpwstr/>
  </property>
  <property fmtid="{D5CDD505-2E9C-101B-9397-08002B2CF9AE}" pid="20" name="IVID125D1703">
    <vt:lpwstr/>
  </property>
  <property fmtid="{D5CDD505-2E9C-101B-9397-08002B2CF9AE}" pid="21" name="IVID3F7714DC">
    <vt:lpwstr/>
  </property>
  <property fmtid="{D5CDD505-2E9C-101B-9397-08002B2CF9AE}" pid="22" name="IVID57B15E8">
    <vt:lpwstr/>
  </property>
  <property fmtid="{D5CDD505-2E9C-101B-9397-08002B2CF9AE}" pid="23" name="IVID312910F0">
    <vt:lpwstr/>
  </property>
</Properties>
</file>